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Вложения_7\"/>
    </mc:Choice>
  </mc:AlternateContent>
  <bookViews>
    <workbookView xWindow="240" yWindow="105" windowWidth="10530" windowHeight="8010"/>
  </bookViews>
  <sheets>
    <sheet name="Лист1" sheetId="1" r:id="rId1"/>
    <sheet name="Лист2" sheetId="3" state="veryHidden" r:id="rId2"/>
  </sheets>
  <definedNames>
    <definedName name="_xlnm.Print_Area" localSheetId="0">Лист1!$A$1:$I$111</definedName>
  </definedNames>
  <calcPr calcId="152511"/>
</workbook>
</file>

<file path=xl/calcChain.xml><?xml version="1.0" encoding="utf-8"?>
<calcChain xmlns="http://schemas.openxmlformats.org/spreadsheetml/2006/main">
  <c r="C232" i="3" l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15" i="3"/>
  <c r="C216" i="3" s="1"/>
  <c r="C213" i="3"/>
  <c r="C214" i="3" s="1"/>
  <c r="C212" i="3"/>
  <c r="C196" i="3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117" i="3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73" i="3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42" i="3"/>
  <c r="C19" i="3" s="1"/>
  <c r="Q2" i="3" s="1"/>
  <c r="C41" i="3"/>
  <c r="C20" i="3" s="1"/>
  <c r="R2" i="3" s="1"/>
  <c r="C40" i="3"/>
  <c r="C16" i="3" s="1"/>
  <c r="N2" i="3" s="1"/>
  <c r="C38" i="3"/>
  <c r="C14" i="3" s="1"/>
  <c r="L2" i="3" s="1"/>
  <c r="C37" i="3"/>
  <c r="C13" i="3" s="1"/>
  <c r="K2" i="3" s="1"/>
  <c r="C36" i="3"/>
  <c r="C17" i="3" s="1"/>
  <c r="O2" i="3" s="1"/>
  <c r="C35" i="3"/>
  <c r="C15" i="3" s="1"/>
  <c r="M2" i="3" s="1"/>
  <c r="C31" i="3"/>
  <c r="C18" i="3"/>
  <c r="AC16" i="3"/>
  <c r="C12" i="3"/>
  <c r="J2" i="3" s="1"/>
  <c r="C11" i="3"/>
  <c r="I2" i="3" s="1"/>
  <c r="C10" i="3"/>
  <c r="H2" i="3" s="1"/>
  <c r="C9" i="3"/>
  <c r="G2" i="3" s="1"/>
  <c r="AD7" i="3"/>
  <c r="AD6" i="3"/>
  <c r="D6" i="3"/>
  <c r="AD5" i="3"/>
  <c r="AF4" i="3"/>
  <c r="AF3" i="3" s="1"/>
  <c r="AD4" i="3"/>
  <c r="AG3" i="3"/>
  <c r="AE3" i="3"/>
  <c r="AE2" i="3" s="1"/>
  <c r="AC3" i="3"/>
  <c r="AC2" i="3" s="1"/>
  <c r="AG2" i="3"/>
  <c r="AF2" i="3"/>
  <c r="AD2" i="3"/>
  <c r="AB2" i="3"/>
  <c r="P2" i="3"/>
  <c r="D2" i="3"/>
  <c r="C107" i="3" l="1"/>
  <c r="C108" i="3" s="1"/>
  <c r="C6" i="3"/>
  <c r="C2" i="3" s="1"/>
  <c r="B153" i="3"/>
  <c r="B155" i="3" s="1"/>
  <c r="C8" i="3"/>
  <c r="F2" i="3" s="1"/>
  <c r="B156" i="3"/>
  <c r="B157" i="3" s="1"/>
  <c r="B158" i="3" s="1"/>
  <c r="B159" i="3" s="1"/>
  <c r="B160" i="3" s="1"/>
  <c r="B161" i="3" s="1"/>
  <c r="B162" i="3" s="1"/>
  <c r="C255" i="3"/>
  <c r="C256" i="3" s="1"/>
  <c r="C253" i="3"/>
  <c r="C254" i="3" s="1"/>
  <c r="C226" i="3"/>
  <c r="C225" i="3"/>
  <c r="C221" i="3"/>
  <c r="C220" i="3"/>
  <c r="C207" i="3"/>
  <c r="C208" i="3" s="1"/>
  <c r="C222" i="3"/>
  <c r="AC19" i="3"/>
  <c r="C109" i="3" l="1"/>
  <c r="C257" i="3"/>
  <c r="C276" i="3" s="1"/>
  <c r="C113" i="3"/>
  <c r="C111" i="3"/>
  <c r="C112" i="3"/>
  <c r="C110" i="3"/>
  <c r="B163" i="3"/>
  <c r="B164" i="3" s="1"/>
  <c r="C348" i="3"/>
  <c r="C291" i="3"/>
  <c r="C292" i="3"/>
  <c r="C335" i="3" s="1"/>
  <c r="C290" i="3"/>
  <c r="C341" i="3" s="1"/>
  <c r="C289" i="3"/>
  <c r="C288" i="3"/>
  <c r="C287" i="3"/>
  <c r="C296" i="3"/>
  <c r="C298" i="3" s="1"/>
  <c r="C210" i="3"/>
  <c r="C209" i="3"/>
  <c r="C211" i="3"/>
  <c r="Y2" i="3"/>
  <c r="C27" i="3"/>
  <c r="C7" i="3" l="1"/>
  <c r="E2" i="3" s="1"/>
  <c r="C264" i="3"/>
  <c r="C267" i="3"/>
  <c r="C270" i="3"/>
  <c r="C271" i="3" s="1"/>
  <c r="C274" i="3"/>
  <c r="C261" i="3"/>
  <c r="C299" i="3"/>
  <c r="B72" i="3"/>
  <c r="C28" i="3" s="1"/>
  <c r="Z2" i="3" s="1"/>
  <c r="C331" i="3"/>
  <c r="C330" i="3"/>
  <c r="C329" i="3"/>
  <c r="C347" i="3"/>
  <c r="C344" i="3"/>
  <c r="C315" i="3"/>
  <c r="C332" i="3"/>
  <c r="C333" i="3"/>
  <c r="C338" i="3"/>
  <c r="C334" i="3"/>
  <c r="C297" i="3"/>
  <c r="B167" i="3"/>
  <c r="C22" i="3" s="1"/>
  <c r="T2" i="3" s="1"/>
  <c r="B166" i="3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C314" i="3"/>
  <c r="C304" i="3"/>
  <c r="C303" i="3"/>
  <c r="C317" i="3"/>
  <c r="C308" i="3"/>
  <c r="C318" i="3"/>
  <c r="C277" i="3"/>
  <c r="C278" i="3" s="1"/>
  <c r="C280" i="3" s="1"/>
  <c r="C273" i="3"/>
  <c r="C272" i="3"/>
  <c r="B195" i="3"/>
  <c r="C26" i="3" s="1"/>
  <c r="C65" i="3" s="1"/>
  <c r="B285" i="3" l="1"/>
  <c r="C21" i="3" s="1"/>
  <c r="S2" i="3" s="1"/>
  <c r="B184" i="3"/>
  <c r="C23" i="3" s="1"/>
  <c r="U2" i="3" s="1"/>
  <c r="B187" i="3"/>
  <c r="B188" i="3" s="1"/>
  <c r="B189" i="3" s="1"/>
  <c r="C24" i="3" s="1"/>
  <c r="V2" i="3" s="1"/>
  <c r="C279" i="3"/>
  <c r="C281" i="3"/>
  <c r="C283" i="3" s="1"/>
  <c r="B260" i="3" s="1"/>
  <c r="C25" i="3" s="1"/>
  <c r="W2" i="3" s="1"/>
  <c r="C282" i="3"/>
  <c r="C64" i="3"/>
  <c r="X2" i="3"/>
  <c r="C29" i="3"/>
  <c r="AA2" i="3" s="1"/>
  <c r="C63" i="3"/>
  <c r="C30" i="3" l="1"/>
</calcChain>
</file>

<file path=xl/sharedStrings.xml><?xml version="1.0" encoding="utf-8"?>
<sst xmlns="http://schemas.openxmlformats.org/spreadsheetml/2006/main" count="267" uniqueCount="231">
  <si>
    <t>КПП:</t>
  </si>
  <si>
    <t>в Банке:</t>
  </si>
  <si>
    <t>к/с:</t>
  </si>
  <si>
    <t>Контактное лицо:</t>
  </si>
  <si>
    <t xml:space="preserve">р/с : </t>
  </si>
  <si>
    <t>Наименование программы:</t>
  </si>
  <si>
    <t>БИК:</t>
  </si>
  <si>
    <t>ОКПО:</t>
  </si>
  <si>
    <t>ОКВЭД:</t>
  </si>
  <si>
    <t>Должность:</t>
  </si>
  <si>
    <t>(ненужное удалить)</t>
  </si>
  <si>
    <t>На основании:</t>
  </si>
  <si>
    <r>
      <rPr>
        <b/>
        <sz val="9"/>
        <color indexed="8"/>
        <rFont val="Arial"/>
        <family val="2"/>
        <charset val="204"/>
      </rPr>
      <t xml:space="preserve">Юридический  адрес:     </t>
    </r>
    <r>
      <rPr>
        <sz val="9"/>
        <color indexed="8"/>
        <rFont val="Arial"/>
        <family val="2"/>
        <charset val="204"/>
      </rPr>
      <t/>
    </r>
  </si>
  <si>
    <t>ФИО участника:</t>
  </si>
  <si>
    <t>Сотовый  телефон:</t>
  </si>
  <si>
    <t xml:space="preserve">Е-mail: </t>
  </si>
  <si>
    <t>Телефон:</t>
  </si>
  <si>
    <t>Сот. тел.:</t>
  </si>
  <si>
    <t>Полное название организации:</t>
  </si>
  <si>
    <t xml:space="preserve">Сокращенное название: </t>
  </si>
  <si>
    <t>(ФИО руководителя в родительном падеже)</t>
  </si>
  <si>
    <t>В лице:</t>
  </si>
  <si>
    <t>ИНН :</t>
  </si>
  <si>
    <t xml:space="preserve">    </t>
  </si>
  <si>
    <t>В должности:</t>
  </si>
  <si>
    <r>
      <t xml:space="preserve">                                                                                </t>
    </r>
    <r>
      <rPr>
        <sz val="8"/>
        <color indexed="10"/>
        <rFont val="Arial"/>
        <family val="2"/>
        <charset val="204"/>
      </rPr>
      <t>(ненужное удалить)</t>
    </r>
  </si>
  <si>
    <r>
      <rPr>
        <b/>
        <sz val="12"/>
        <color indexed="8"/>
        <rFont val="Arial"/>
        <family val="2"/>
        <charset val="204"/>
      </rPr>
      <t xml:space="preserve">"ЭЙЧ ЭР ДИ" ООО </t>
    </r>
    <r>
      <rPr>
        <sz val="10"/>
        <color indexed="8"/>
        <rFont val="Arial"/>
        <family val="2"/>
        <charset val="204"/>
      </rPr>
      <t xml:space="preserve">           </t>
    </r>
  </si>
  <si>
    <t xml:space="preserve">   </t>
  </si>
  <si>
    <t xml:space="preserve">                                     </t>
  </si>
  <si>
    <r>
      <t xml:space="preserve">              </t>
    </r>
    <r>
      <rPr>
        <sz val="10"/>
        <color indexed="10"/>
        <rFont val="Arial"/>
        <family val="2"/>
        <charset val="204"/>
      </rPr>
      <t>на e-maill: new@HRD-seminar.ru в ЭЛЕКТРОННОМ ВИДЕ )</t>
    </r>
    <r>
      <rPr>
        <sz val="10"/>
        <color indexed="8"/>
        <rFont val="Arial"/>
        <family val="2"/>
        <charset val="204"/>
      </rPr>
      <t xml:space="preserve">     </t>
    </r>
  </si>
  <si>
    <r>
      <t xml:space="preserve">                                       </t>
    </r>
    <r>
      <rPr>
        <sz val="8"/>
        <color indexed="10"/>
        <rFont val="Arial"/>
        <family val="2"/>
        <charset val="204"/>
      </rPr>
      <t xml:space="preserve">   (ненужное удалить)</t>
    </r>
  </si>
  <si>
    <t>Тип учреждения:</t>
  </si>
  <si>
    <t>Organization</t>
  </si>
  <si>
    <t>Find what</t>
  </si>
  <si>
    <t>Replace with</t>
  </si>
  <si>
    <t>Должность</t>
  </si>
  <si>
    <t>ФИО</t>
  </si>
  <si>
    <t>Document</t>
  </si>
  <si>
    <t>INN</t>
  </si>
  <si>
    <t xml:space="preserve">KPP </t>
  </si>
  <si>
    <t>UrAdres</t>
  </si>
  <si>
    <t>TEL</t>
  </si>
  <si>
    <t>FAX</t>
  </si>
  <si>
    <t>ACNUMBER</t>
  </si>
  <si>
    <t>COR</t>
  </si>
  <si>
    <t>BANK</t>
  </si>
  <si>
    <t>BIK</t>
  </si>
  <si>
    <t>OKPO</t>
  </si>
  <si>
    <t>OKVED</t>
  </si>
  <si>
    <t>Family</t>
  </si>
  <si>
    <t>Name</t>
  </si>
  <si>
    <t>Оtch</t>
  </si>
  <si>
    <t>ей/его</t>
  </si>
  <si>
    <t>Boss</t>
  </si>
  <si>
    <t>колУч</t>
  </si>
  <si>
    <t>zzz</t>
  </si>
  <si>
    <t>ое/ый/ая</t>
  </si>
  <si>
    <t>я/ей</t>
  </si>
  <si>
    <t>Summa</t>
  </si>
  <si>
    <t>Date</t>
  </si>
  <si>
    <t>ACNUMBER_row</t>
  </si>
  <si>
    <t>BANK_row</t>
  </si>
  <si>
    <t>TEL_row</t>
  </si>
  <si>
    <t>FAX_row</t>
  </si>
  <si>
    <t>COR_row</t>
  </si>
  <si>
    <t>OKVED_row</t>
  </si>
  <si>
    <t>OKPO_row</t>
  </si>
  <si>
    <t>Число</t>
  </si>
  <si>
    <t>месяц</t>
  </si>
  <si>
    <t>год</t>
  </si>
  <si>
    <t>Summa (определение суммы договора в зависимости от к-ва уч.)</t>
  </si>
  <si>
    <t>Если один участник</t>
  </si>
  <si>
    <t>Если два участника</t>
  </si>
  <si>
    <t>Если 3 участника</t>
  </si>
  <si>
    <t>Удаление пробелов в названии и анализ на ОЕ/ЫЙ/АЯ</t>
  </si>
  <si>
    <t>Определяем позицию первого пробела</t>
  </si>
  <si>
    <t>Опредеяем последнюю букву первого слова</t>
  </si>
  <si>
    <t xml:space="preserve">Определяем черыре последних буквы </t>
  </si>
  <si>
    <t xml:space="preserve">Если оканчивается на филиал\комитет\ЧП\частный </t>
  </si>
  <si>
    <t>Если оканчивается на е</t>
  </si>
  <si>
    <t>Если оканчивается на я</t>
  </si>
  <si>
    <t xml:space="preserve">Если оканчивается на о </t>
  </si>
  <si>
    <t>ФИО_row</t>
  </si>
  <si>
    <t>Переводим в заглавные(первые буквы)</t>
  </si>
  <si>
    <t>Подровняли по лев. Краю</t>
  </si>
  <si>
    <t>Определяем позицию первого пробела слева</t>
  </si>
  <si>
    <t xml:space="preserve">Отделяем первое слово(Фамилию) </t>
  </si>
  <si>
    <t xml:space="preserve">Отделяем все что после фамилия +пробел </t>
  </si>
  <si>
    <t>Проверяем в какой позиции первый пробел</t>
  </si>
  <si>
    <t>Определяем позицию пробела в А34</t>
  </si>
  <si>
    <t>ЗАМЕНЯЕМ ТЕКСТ СО ВТОРОЙ ПОЗИЦИИ</t>
  </si>
  <si>
    <t>ОТДЕЛЯЕМ ВСЕ ЧТО ПОСЛЕ ПРОБЕЛАВ А34</t>
  </si>
  <si>
    <t>ПРОВЕРЯЕМ КОД ПЕРВОГО СИМВОЛА В А21</t>
  </si>
  <si>
    <t>ПРОВЕРЯЕМ КОД ПЕРВОГО СИМВОЛА В А23</t>
  </si>
  <si>
    <t xml:space="preserve"> Анализ на (ей/его)</t>
  </si>
  <si>
    <t>УБИРАЕМ ПРОБЕЛЫ У КОЛИЧЕСТВА ЧЕЛОВЕК И ОПРЕДЕЛЯЕМ ОКОНЧАНИЕ В СЛОВЕ: ЧЕЛОВЕК\ЧЕЛОВЕКА</t>
  </si>
  <si>
    <t>ColUch_row</t>
  </si>
  <si>
    <t>lower 168</t>
  </si>
  <si>
    <t>ОДЫНО</t>
  </si>
  <si>
    <t>ДВУХ</t>
  </si>
  <si>
    <t>ТРОИХ</t>
  </si>
  <si>
    <t>указан первый С54</t>
  </si>
  <si>
    <t>указан второйС59</t>
  </si>
  <si>
    <t>lower   второго</t>
  </si>
  <si>
    <t>указан третий С64</t>
  </si>
  <si>
    <t>lower  третьего</t>
  </si>
  <si>
    <t>если забыли, но один указан</t>
  </si>
  <si>
    <t>если забыли, но два указано</t>
  </si>
  <si>
    <t>если забыли, но три указано</t>
  </si>
  <si>
    <t xml:space="preserve"> Убинание пробелов и поднятие первой буквы должности</t>
  </si>
  <si>
    <t>Должность_row</t>
  </si>
  <si>
    <t>Отделяем первую букву</t>
  </si>
  <si>
    <t>Поднимаем первую букву</t>
  </si>
  <si>
    <t>Отделяем все что после первой буквы</t>
  </si>
  <si>
    <t xml:space="preserve">Понижаем буквы </t>
  </si>
  <si>
    <t>Собираем вместе</t>
  </si>
  <si>
    <t xml:space="preserve">Boss </t>
  </si>
  <si>
    <t>Если первая буква И</t>
  </si>
  <si>
    <t>Если первая буква Д</t>
  </si>
  <si>
    <t>Если первая буква Н</t>
  </si>
  <si>
    <t>Если первая буква Г</t>
  </si>
  <si>
    <t>отнимаем первую букву</t>
  </si>
  <si>
    <t>Если первая буква л</t>
  </si>
  <si>
    <t>Если первая е</t>
  </si>
  <si>
    <t>Если первая буква Р</t>
  </si>
  <si>
    <t>Если первая буква П</t>
  </si>
  <si>
    <t>Отделяем первое слово</t>
  </si>
  <si>
    <t>Отделяем второе слово</t>
  </si>
  <si>
    <t>Определяем четвертую букву</t>
  </si>
  <si>
    <t xml:space="preserve">Председатель </t>
  </si>
  <si>
    <t>Президент</t>
  </si>
  <si>
    <t>Собираем</t>
  </si>
  <si>
    <t>&lt; Фамилия на выходе (в им. Падеже)</t>
  </si>
  <si>
    <t>Фамилии</t>
  </si>
  <si>
    <t>Какая последняя</t>
  </si>
  <si>
    <t>Какие 2 последние</t>
  </si>
  <si>
    <t>Какие3 последние</t>
  </si>
  <si>
    <t>Какие 4 последние</t>
  </si>
  <si>
    <t>Какие 5 последнних</t>
  </si>
  <si>
    <t>Какие 6 последних</t>
  </si>
  <si>
    <t>Сколько букв в фамилии</t>
  </si>
  <si>
    <t>Фамилия без последней</t>
  </si>
  <si>
    <t>Фамилия без 2 последних</t>
  </si>
  <si>
    <t>Фамилия без 3 последних</t>
  </si>
  <si>
    <t>А (Если последняя а)</t>
  </si>
  <si>
    <t>(Капица - жен)</t>
  </si>
  <si>
    <t>(Пищита, Сванюта-жен)</t>
  </si>
  <si>
    <t>Разные буквы(когда фам. не меняется)</t>
  </si>
  <si>
    <t>(Гайда\Павда\Галуа\Гриб\Ландау\Джурик -жен)</t>
  </si>
  <si>
    <t>AND(A186="вни";A186="ули";A186="мли";A186="леи";A186="ойи";A186="рии";A186="лаи";A186="лии";</t>
  </si>
  <si>
    <t>(Мальковца-муж))</t>
  </si>
  <si>
    <t>Ы</t>
  </si>
  <si>
    <t>Капицы, Павды</t>
  </si>
  <si>
    <t>Я</t>
  </si>
  <si>
    <t>Кроля (Дриля, Митволя)</t>
  </si>
  <si>
    <t>АЯ \ЕЯ</t>
  </si>
  <si>
    <t>Гайдая</t>
  </si>
  <si>
    <t>Хемингуэя</t>
  </si>
  <si>
    <t>Негрея</t>
  </si>
  <si>
    <t xml:space="preserve">ВОГО/ГОГО/ТОГО/ </t>
  </si>
  <si>
    <t>НОГО</t>
  </si>
  <si>
    <t>КОГО/ЧЕГО</t>
  </si>
  <si>
    <t>Швыдкого\Крамской</t>
  </si>
  <si>
    <t>Бабы пошли: ВОЙ\ГОЙ\ТОЙ\КОЙ\НОЙ</t>
  </si>
  <si>
    <t>КасаткИНОЙ \ УлиткИНОЙ\КалинИНОЙ\ИванОВОЙ</t>
  </si>
  <si>
    <t>вни\ули\мли\леи\ойи\рии\лаи\лии</t>
  </si>
  <si>
    <t>вня\уля\мля\лея\ойя\рия\лая\лия</t>
  </si>
  <si>
    <t>Имя файла</t>
  </si>
  <si>
    <t>18000-00 (Восемнадцать тысяч рублей 00 копеек)</t>
  </si>
  <si>
    <t>Договор</t>
  </si>
  <si>
    <t>Регистрация</t>
  </si>
  <si>
    <t>Разница в днях</t>
  </si>
  <si>
    <t>НачалоСеминараМинус6дней</t>
  </si>
  <si>
    <t>ДатаОтсрочки</t>
  </si>
  <si>
    <t>ДнейОтсрочки</t>
  </si>
  <si>
    <t>Если 5, пять</t>
  </si>
  <si>
    <t xml:space="preserve">Если 2,3,4,  два, три , четыре </t>
  </si>
  <si>
    <t xml:space="preserve">                           Бюджетное  \ Автономное \ Казенное</t>
  </si>
  <si>
    <t xml:space="preserve">   Главного врача \ Директора \ Начальника \ Руководителя \ и.о. .....</t>
  </si>
  <si>
    <t>ORGANIZATION</t>
  </si>
  <si>
    <t>ORG</t>
  </si>
  <si>
    <t>BOSSA</t>
  </si>
  <si>
    <t>FIO</t>
  </si>
  <si>
    <t>DOC</t>
  </si>
  <si>
    <t>KPP</t>
  </si>
  <si>
    <t>ADRESS</t>
  </si>
  <si>
    <t>ACCOUNT</t>
  </si>
  <si>
    <t>FAMILY</t>
  </si>
  <si>
    <t>IMIA</t>
  </si>
  <si>
    <t>OTCH</t>
  </si>
  <si>
    <t>ЕЙЕГО</t>
  </si>
  <si>
    <t>DIRECTOR</t>
  </si>
  <si>
    <t>NUMUCH</t>
  </si>
  <si>
    <t>ZZZ</t>
  </si>
  <si>
    <t>ОЕЫЙАЯ</t>
  </si>
  <si>
    <t>ЯЕЙ</t>
  </si>
  <si>
    <t>SUMMA</t>
  </si>
  <si>
    <t>DATA</t>
  </si>
  <si>
    <t>ФИОДолжность</t>
  </si>
  <si>
    <t>Устава \ Доверенности (укажите №, дату выдачи)\ Положения</t>
  </si>
  <si>
    <t>ывы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в</t>
  </si>
  <si>
    <t>Если требуется отсрочка по оплате:</t>
  </si>
  <si>
    <t xml:space="preserve">                       </t>
  </si>
  <si>
    <t>вебинар:</t>
  </si>
  <si>
    <t xml:space="preserve">         </t>
  </si>
  <si>
    <t>(отметьте галочкой программы, в которых желаете участвовать)</t>
  </si>
  <si>
    <t>Кому:</t>
  </si>
  <si>
    <t xml:space="preserve"> </t>
  </si>
  <si>
    <t>Куда:</t>
  </si>
  <si>
    <t>Почтовый индекс:</t>
  </si>
  <si>
    <t xml:space="preserve">                               </t>
  </si>
  <si>
    <t xml:space="preserve">                         (на который будет направлена ссылка на вебинар)</t>
  </si>
  <si>
    <t xml:space="preserve">
</t>
  </si>
  <si>
    <r>
      <t xml:space="preserve">                             </t>
    </r>
    <r>
      <rPr>
        <sz val="10"/>
        <color rgb="FFFF0000"/>
        <rFont val="Arial"/>
        <family val="2"/>
        <charset val="204"/>
      </rPr>
      <t xml:space="preserve">    </t>
    </r>
    <r>
      <rPr>
        <u/>
        <sz val="10"/>
        <color rgb="FFFF0000"/>
        <rFont val="Arial"/>
        <family val="2"/>
        <charset val="204"/>
      </rPr>
      <t>Укажите почтовый адрес для получения материалов в печатном виде</t>
    </r>
    <r>
      <rPr>
        <sz val="10"/>
        <color rgb="FFFF0000"/>
        <rFont val="Arial"/>
        <family val="2"/>
        <charset val="204"/>
      </rPr>
      <t>:</t>
    </r>
  </si>
  <si>
    <r>
      <t xml:space="preserve">                                                         </t>
    </r>
    <r>
      <rPr>
        <u/>
        <sz val="10"/>
        <color theme="1"/>
        <rFont val="Arial"/>
        <family val="2"/>
        <charset val="204"/>
      </rPr>
      <t>О проведении вебинара</t>
    </r>
    <r>
      <rPr>
        <sz val="10"/>
        <color theme="1"/>
        <rFont val="Arial"/>
        <family val="2"/>
        <charset val="204"/>
      </rPr>
      <t>:</t>
    </r>
  </si>
  <si>
    <r>
      <t xml:space="preserve">             </t>
    </r>
    <r>
      <rPr>
        <sz val="10"/>
        <color indexed="10"/>
        <rFont val="Arial"/>
        <family val="2"/>
        <charset val="204"/>
      </rPr>
      <t xml:space="preserve"> (заполненный бланк заявки необходимо отправить          </t>
    </r>
    <r>
      <rPr>
        <sz val="10"/>
        <color indexed="8"/>
        <rFont val="Arial"/>
        <family val="2"/>
        <charset val="204"/>
      </rPr>
      <t xml:space="preserve">                                     </t>
    </r>
  </si>
  <si>
    <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</t>
    </r>
    <r>
      <rPr>
        <u/>
        <sz val="11"/>
        <color rgb="FFFF0000"/>
        <rFont val="Calibri"/>
        <family val="2"/>
        <charset val="204"/>
        <scheme val="minor"/>
      </rPr>
      <t xml:space="preserve">Режим проведения вебинара по </t>
    </r>
    <r>
      <rPr>
        <b/>
        <u/>
        <sz val="11"/>
        <color rgb="FFFF0000"/>
        <rFont val="Calibri"/>
        <family val="2"/>
        <charset val="204"/>
        <scheme val="minor"/>
      </rPr>
      <t>московскому времени:</t>
    </r>
    <r>
      <rPr>
        <u/>
        <sz val="11"/>
        <color rgb="FFFF0000"/>
        <rFont val="Calibri"/>
        <family val="2"/>
        <charset val="204"/>
        <scheme val="minor"/>
      </rPr>
      <t xml:space="preserve"> </t>
    </r>
  </si>
  <si>
    <r>
      <rPr>
        <b/>
        <sz val="11"/>
        <color theme="1"/>
        <rFont val="Calibri"/>
        <family val="2"/>
        <charset val="204"/>
        <scheme val="minor"/>
      </rPr>
      <t>Е-mail:</t>
    </r>
    <r>
      <rPr>
        <b/>
        <sz val="11"/>
        <color theme="6" tint="-0.499984740745262"/>
        <rFont val="Calibri"/>
        <family val="2"/>
        <charset val="204"/>
        <scheme val="minor"/>
      </rPr>
      <t xml:space="preserve"> </t>
    </r>
  </si>
  <si>
    <t xml:space="preserve">                                                     До встречи на вебинаре!</t>
  </si>
  <si>
    <r>
      <rPr>
        <b/>
        <sz val="14"/>
        <color indexed="8"/>
        <rFont val="Arial"/>
        <family val="2"/>
        <charset val="204"/>
      </rPr>
      <t xml:space="preserve">                  </t>
    </r>
    <r>
      <rPr>
        <b/>
        <sz val="12"/>
        <color indexed="8"/>
        <rFont val="Arial"/>
        <family val="2"/>
        <charset val="204"/>
      </rPr>
      <t>Заявка на участие в вебинаре</t>
    </r>
    <r>
      <rPr>
        <b/>
        <sz val="14"/>
        <color indexed="8"/>
        <rFont val="Arial"/>
        <family val="2"/>
        <charset val="204"/>
      </rPr>
      <t xml:space="preserve">       </t>
    </r>
    <r>
      <rPr>
        <b/>
        <sz val="12"/>
        <color indexed="8"/>
        <rFont val="Arial"/>
        <family val="2"/>
        <charset val="204"/>
      </rPr>
      <t xml:space="preserve">  </t>
    </r>
    <r>
      <rPr>
        <sz val="14"/>
        <color indexed="8"/>
        <rFont val="Arial"/>
        <family val="2"/>
        <charset val="204"/>
      </rPr>
      <t xml:space="preserve">                                                   </t>
    </r>
    <r>
      <rPr>
        <sz val="10"/>
        <color indexed="8"/>
        <rFont val="Arial"/>
        <family val="2"/>
        <charset val="204"/>
      </rPr>
      <t/>
    </r>
  </si>
  <si>
    <t>Ваш вопрос консультанту:</t>
  </si>
  <si>
    <t xml:space="preserve">                                              (с   указанием   кода   междугородней   связи   для   иногородних   участников)</t>
  </si>
  <si>
    <t>Е-mail:</t>
  </si>
  <si>
    <r>
      <t xml:space="preserve">                                                              </t>
    </r>
    <r>
      <rPr>
        <sz val="8"/>
        <color rgb="FFFF0000"/>
        <rFont val="Arial"/>
        <family val="2"/>
        <charset val="204"/>
      </rPr>
      <t xml:space="preserve"> (укажите дату в формате: dd.mm.yyyy,  например: 31.12.2022 )</t>
    </r>
  </si>
  <si>
    <r>
      <t xml:space="preserve"> </t>
    </r>
    <r>
      <rPr>
        <sz val="10"/>
        <color rgb="FFFF0000"/>
        <rFont val="Calibri"/>
        <family val="2"/>
        <charset val="204"/>
        <scheme val="minor"/>
      </rPr>
      <t>(на который будет направлени ссылка на вебинар)</t>
    </r>
  </si>
  <si>
    <r>
      <t xml:space="preserve">                           </t>
    </r>
    <r>
      <rPr>
        <b/>
        <i/>
        <sz val="8"/>
        <color rgb="FFFF0000"/>
        <rFont val="Arial"/>
        <family val="2"/>
        <charset val="204"/>
      </rPr>
      <t xml:space="preserve">Внимание! Проверьте, пожалуйста, правильность написания адреса </t>
    </r>
  </si>
  <si>
    <t xml:space="preserve">                                               эл. почты !</t>
  </si>
  <si>
    <r>
      <t xml:space="preserve">  За 1-2 дня до начала вебинара на адрес электронной почты </t>
    </r>
    <r>
      <rPr>
        <b/>
        <i/>
        <sz val="10"/>
        <color theme="1"/>
        <rFont val="Arial"/>
        <family val="2"/>
        <charset val="204"/>
      </rPr>
      <t>участника</t>
    </r>
    <r>
      <rPr>
        <sz val="10"/>
        <color theme="1"/>
        <rFont val="Arial"/>
        <family val="2"/>
        <charset val="204"/>
      </rPr>
      <t xml:space="preserve">, который Вы укажете в Бланке заявки, будет направлена интернет-ссылка.  Убедительная просьба, заблаговременно зайти по ссылке в Виртуальную комнату и проверить  работу динамиков\ наушников вашего компьютера\ноутбука. По возможности, используйте самый скоростной канал связи с интернетом( пройдите SPEEDTEST в сети интернет). </t>
    </r>
    <r>
      <rPr>
        <b/>
        <sz val="10"/>
        <color theme="1"/>
        <rFont val="Arial"/>
        <family val="2"/>
        <charset val="204"/>
      </rPr>
      <t>Обращаем Ваше внимание, что по ссылке можно будет войти только с одного компьютера.</t>
    </r>
    <r>
      <rPr>
        <sz val="10"/>
        <color theme="1"/>
        <rFont val="Arial"/>
        <family val="2"/>
        <charset val="204"/>
      </rPr>
      <t xml:space="preserve">
</t>
    </r>
  </si>
  <si>
    <r>
      <t xml:space="preserve">(индекс, город, улица, номер дома  </t>
    </r>
    <r>
      <rPr>
        <b/>
        <sz val="8"/>
        <color rgb="FFFF0000"/>
        <rFont val="Arial"/>
        <family val="2"/>
        <charset val="204"/>
      </rPr>
      <t>обязательно</t>
    </r>
    <r>
      <rPr>
        <sz val="8"/>
        <color rgb="FFFF0000"/>
        <rFont val="Arial"/>
        <family val="2"/>
        <charset val="204"/>
      </rPr>
      <t xml:space="preserve"> для оформления договора)</t>
    </r>
  </si>
  <si>
    <r>
      <rPr>
        <b/>
        <i/>
        <sz val="8"/>
        <color theme="1"/>
        <rFont val="Arial"/>
        <family val="2"/>
        <charset val="204"/>
      </rPr>
      <t>Актуальные вопросы организационно-экономической деятельности медицинской организации в 2022 году</t>
    </r>
    <r>
      <rPr>
        <i/>
        <sz val="8"/>
        <color theme="1"/>
        <rFont val="Arial"/>
        <family val="2"/>
        <charset val="204"/>
      </rPr>
      <t xml:space="preserve"> _11 - 13 мая 2022 года
</t>
    </r>
    <r>
      <rPr>
        <i/>
        <sz val="9"/>
        <color theme="1"/>
        <rFont val="Arial"/>
        <family val="2"/>
        <charset val="204"/>
      </rPr>
      <t xml:space="preserve">
</t>
    </r>
  </si>
  <si>
    <r>
      <t xml:space="preserve">                </t>
    </r>
    <r>
      <rPr>
        <b/>
        <sz val="10"/>
        <color rgb="FFFF0000"/>
        <rFont val="Arial"/>
        <family val="2"/>
        <charset val="204"/>
      </rPr>
      <t xml:space="preserve"> 07:45 - 08:00</t>
    </r>
    <r>
      <rPr>
        <sz val="10"/>
        <color rgb="FFFF0000"/>
        <rFont val="Arial"/>
        <family val="2"/>
        <charset val="204"/>
      </rPr>
      <t xml:space="preserve">  </t>
    </r>
    <r>
      <rPr>
        <b/>
        <sz val="10"/>
        <color rgb="FFFF0000"/>
        <rFont val="Arial"/>
        <family val="2"/>
        <charset val="204"/>
      </rPr>
      <t xml:space="preserve"> МСК</t>
    </r>
    <r>
      <rPr>
        <sz val="10"/>
        <color rgb="FFFF0000"/>
        <rFont val="Arial"/>
        <family val="2"/>
        <charset val="204"/>
      </rPr>
      <t xml:space="preserve"> – вход в виртуальную комнату (по ссылке)  
                </t>
    </r>
    <r>
      <rPr>
        <b/>
        <sz val="10"/>
        <color rgb="FFFF0000"/>
        <rFont val="Arial"/>
        <family val="2"/>
        <charset val="204"/>
      </rPr>
      <t xml:space="preserve"> 08:00 - 12:30</t>
    </r>
    <r>
      <rPr>
        <sz val="10"/>
        <color rgb="FFFF0000"/>
        <rFont val="Arial"/>
        <family val="2"/>
        <charset val="204"/>
      </rPr>
      <t xml:space="preserve">   </t>
    </r>
    <r>
      <rPr>
        <b/>
        <sz val="10"/>
        <color rgb="FFFF0000"/>
        <rFont val="Arial"/>
        <family val="2"/>
        <charset val="204"/>
      </rPr>
      <t>МСК</t>
    </r>
    <r>
      <rPr>
        <sz val="10"/>
        <color rgb="FFFF0000"/>
        <rFont val="Arial"/>
        <family val="2"/>
        <charset val="204"/>
      </rPr>
      <t xml:space="preserve"> – вебинар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</si>
</sst>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2" tint="-0.249977111117893"/>
      <name val="Calibri"/>
      <family val="2"/>
      <charset val="204"/>
      <scheme val="minor"/>
    </font>
    <font>
      <sz val="10"/>
      <color theme="2" tint="-0.249977111117893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scheme val="minor"/>
    </font>
    <font>
      <sz val="8"/>
      <color theme="0" tint="-0.499984740745262"/>
      <name val="Arial"/>
      <family val="2"/>
      <charset val="204"/>
    </font>
    <font>
      <sz val="8"/>
      <color rgb="FF516628"/>
      <name val="Arial"/>
      <family val="2"/>
      <charset val="204"/>
    </font>
    <font>
      <sz val="10"/>
      <color theme="6" tint="-0.499984740745262"/>
      <name val="Arial"/>
      <family val="2"/>
      <charset val="204"/>
    </font>
    <font>
      <sz val="10"/>
      <color theme="6" tint="0.7999816888943144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u/>
      <sz val="10"/>
      <color theme="1"/>
      <name val="Arial"/>
      <family val="2"/>
      <charset val="204"/>
    </font>
    <font>
      <b/>
      <i/>
      <sz val="10"/>
      <color theme="6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u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6" tint="-0.499984740745262"/>
      <name val="Calibri"/>
      <family val="2"/>
      <scheme val="minor"/>
    </font>
    <font>
      <i/>
      <sz val="9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u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6" tint="-0.49998474074526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36" fillId="0" borderId="0" applyFont="0" applyFill="0" applyBorder="0" applyAlignment="0" applyProtection="0"/>
  </cellStyleXfs>
  <cellXfs count="364">
    <xf numFmtId="0" fontId="0" fillId="0" borderId="0" xfId="0"/>
    <xf numFmtId="49" fontId="13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0" fillId="2" borderId="0" xfId="0" applyFill="1"/>
    <xf numFmtId="49" fontId="14" fillId="0" borderId="0" xfId="0" applyNumberFormat="1" applyFont="1" applyFill="1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Border="1"/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wrapText="1"/>
    </xf>
    <xf numFmtId="49" fontId="14" fillId="0" borderId="0" xfId="0" applyNumberFormat="1" applyFont="1" applyFill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Alignment="1">
      <alignment horizontal="left"/>
    </xf>
    <xf numFmtId="0" fontId="13" fillId="3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13" fillId="3" borderId="0" xfId="0" applyFont="1" applyFill="1" applyAlignment="1">
      <alignment vertical="top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/>
    <xf numFmtId="49" fontId="13" fillId="2" borderId="0" xfId="0" applyNumberFormat="1" applyFont="1" applyFill="1" applyAlignment="1"/>
    <xf numFmtId="0" fontId="13" fillId="2" borderId="0" xfId="0" applyFont="1" applyFill="1" applyAlignment="1"/>
    <xf numFmtId="49" fontId="14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8" fillId="2" borderId="0" xfId="0" applyFont="1" applyFill="1"/>
    <xf numFmtId="0" fontId="30" fillId="0" borderId="0" xfId="0" applyNumberFormat="1" applyFont="1" applyFill="1"/>
    <xf numFmtId="0" fontId="31" fillId="0" borderId="0" xfId="0" applyNumberFormat="1" applyFont="1" applyFill="1"/>
    <xf numFmtId="0" fontId="31" fillId="0" borderId="0" xfId="0" applyFont="1" applyFill="1"/>
    <xf numFmtId="49" fontId="31" fillId="0" borderId="0" xfId="0" applyNumberFormat="1" applyFont="1" applyFill="1"/>
    <xf numFmtId="14" fontId="31" fillId="0" borderId="0" xfId="0" applyNumberFormat="1" applyFont="1" applyFill="1"/>
    <xf numFmtId="49" fontId="31" fillId="0" borderId="0" xfId="0" applyNumberFormat="1" applyFont="1" applyFill="1" applyAlignment="1">
      <alignment horizontal="left"/>
    </xf>
    <xf numFmtId="49" fontId="31" fillId="0" borderId="0" xfId="0" applyNumberFormat="1" applyFont="1" applyFill="1" applyAlignment="1">
      <alignment horizontal="left" vertical="center"/>
    </xf>
    <xf numFmtId="49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horizontal="left" vertical="center"/>
    </xf>
    <xf numFmtId="0" fontId="31" fillId="0" borderId="0" xfId="0" applyNumberFormat="1" applyFont="1" applyFill="1" applyAlignment="1">
      <alignment horizontal="left"/>
    </xf>
    <xf numFmtId="0" fontId="31" fillId="0" borderId="0" xfId="0" quotePrefix="1" applyNumberFormat="1" applyFont="1" applyFill="1"/>
    <xf numFmtId="0" fontId="31" fillId="0" borderId="0" xfId="0" applyNumberFormat="1" applyFont="1" applyFill="1" applyAlignment="1">
      <alignment vertical="center"/>
    </xf>
    <xf numFmtId="0" fontId="13" fillId="2" borderId="0" xfId="0" applyFont="1" applyFill="1" applyAlignment="1"/>
    <xf numFmtId="0" fontId="0" fillId="2" borderId="0" xfId="0" applyFill="1" applyAlignment="1"/>
    <xf numFmtId="49" fontId="14" fillId="3" borderId="0" xfId="0" applyNumberFormat="1" applyFont="1" applyFill="1" applyAlignment="1">
      <alignment horizontal="left"/>
    </xf>
    <xf numFmtId="0" fontId="0" fillId="3" borderId="0" xfId="0" applyFill="1" applyAlignment="1"/>
    <xf numFmtId="0" fontId="0" fillId="0" borderId="0" xfId="0" applyAlignment="1"/>
    <xf numFmtId="0" fontId="13" fillId="3" borderId="0" xfId="0" applyFont="1" applyFill="1" applyAlignment="1"/>
    <xf numFmtId="0" fontId="13" fillId="2" borderId="0" xfId="0" applyFont="1" applyFill="1" applyAlignment="1">
      <alignment horizontal="left" vertical="top"/>
    </xf>
    <xf numFmtId="0" fontId="0" fillId="2" borderId="0" xfId="0" applyFill="1" applyAlignment="1"/>
    <xf numFmtId="0" fontId="13" fillId="2" borderId="0" xfId="0" applyFont="1" applyFill="1" applyAlignment="1"/>
    <xf numFmtId="0" fontId="0" fillId="0" borderId="0" xfId="0" applyAlignment="1">
      <alignment horizontal="left" vertical="top" wrapText="1"/>
    </xf>
    <xf numFmtId="49" fontId="14" fillId="3" borderId="0" xfId="0" applyNumberFormat="1" applyFont="1" applyFill="1" applyAlignment="1">
      <alignment horizontal="left"/>
    </xf>
    <xf numFmtId="49" fontId="13" fillId="3" borderId="0" xfId="0" applyNumberFormat="1" applyFont="1" applyFill="1" applyAlignment="1">
      <alignment horizontal="left"/>
    </xf>
    <xf numFmtId="49" fontId="23" fillId="3" borderId="2" xfId="0" applyNumberFormat="1" applyFont="1" applyFill="1" applyBorder="1" applyAlignment="1">
      <alignment vertical="top"/>
    </xf>
    <xf numFmtId="0" fontId="24" fillId="3" borderId="2" xfId="0" applyFont="1" applyFill="1" applyBorder="1" applyAlignment="1">
      <alignment vertical="top"/>
    </xf>
    <xf numFmtId="49" fontId="15" fillId="3" borderId="0" xfId="0" applyNumberFormat="1" applyFont="1" applyFill="1" applyAlignment="1">
      <alignment vertical="top"/>
    </xf>
    <xf numFmtId="49" fontId="15" fillId="3" borderId="0" xfId="0" applyNumberFormat="1" applyFont="1" applyFill="1" applyAlignment="1">
      <alignment vertical="top" wrapText="1"/>
    </xf>
    <xf numFmtId="49" fontId="15" fillId="3" borderId="0" xfId="0" applyNumberFormat="1" applyFont="1" applyFill="1" applyBorder="1" applyAlignment="1">
      <alignment vertical="top" wrapText="1"/>
    </xf>
    <xf numFmtId="49" fontId="13" fillId="3" borderId="0" xfId="0" applyNumberFormat="1" applyFont="1" applyFill="1" applyAlignment="1">
      <alignment vertical="top" wrapText="1"/>
    </xf>
    <xf numFmtId="49" fontId="6" fillId="3" borderId="0" xfId="0" applyNumberFormat="1" applyFont="1" applyFill="1" applyAlignment="1">
      <alignment horizontal="left"/>
    </xf>
    <xf numFmtId="49" fontId="13" fillId="3" borderId="0" xfId="0" applyNumberFormat="1" applyFont="1" applyFill="1" applyAlignment="1"/>
    <xf numFmtId="49" fontId="13" fillId="3" borderId="0" xfId="0" applyNumberFormat="1" applyFont="1" applyFill="1"/>
    <xf numFmtId="49" fontId="14" fillId="3" borderId="0" xfId="0" applyNumberFormat="1" applyFont="1" applyFill="1"/>
    <xf numFmtId="49" fontId="14" fillId="3" borderId="0" xfId="0" applyNumberFormat="1" applyFont="1" applyFill="1" applyBorder="1"/>
    <xf numFmtId="49" fontId="13" fillId="3" borderId="0" xfId="0" applyNumberFormat="1" applyFont="1" applyFill="1" applyBorder="1"/>
    <xf numFmtId="49" fontId="14" fillId="3" borderId="0" xfId="0" applyNumberFormat="1" applyFont="1" applyFill="1" applyBorder="1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center"/>
    </xf>
    <xf numFmtId="0" fontId="19" fillId="3" borderId="0" xfId="0" applyFont="1" applyFill="1" applyBorder="1"/>
    <xf numFmtId="49" fontId="17" fillId="3" borderId="0" xfId="0" applyNumberFormat="1" applyFont="1" applyFill="1" applyBorder="1" applyAlignment="1">
      <alignment vertical="top"/>
    </xf>
    <xf numFmtId="49" fontId="17" fillId="3" borderId="0" xfId="0" applyNumberFormat="1" applyFont="1" applyFill="1" applyBorder="1" applyAlignment="1">
      <alignment horizontal="center" vertical="top"/>
    </xf>
    <xf numFmtId="0" fontId="14" fillId="3" borderId="0" xfId="0" applyFont="1" applyFill="1" applyBorder="1" applyProtection="1"/>
    <xf numFmtId="49" fontId="13" fillId="3" borderId="0" xfId="0" applyNumberFormat="1" applyFont="1" applyFill="1" applyBorder="1" applyAlignment="1" applyProtection="1">
      <alignment horizontal="center" vertical="top"/>
    </xf>
    <xf numFmtId="49" fontId="14" fillId="3" borderId="0" xfId="0" applyNumberFormat="1" applyFont="1" applyFill="1" applyBorder="1" applyAlignment="1" applyProtection="1">
      <alignment horizontal="right"/>
    </xf>
    <xf numFmtId="49" fontId="11" fillId="3" borderId="0" xfId="1" applyNumberFormat="1" applyFill="1" applyBorder="1" applyAlignment="1" applyProtection="1">
      <alignment horizontal="center" vertical="top"/>
    </xf>
    <xf numFmtId="49" fontId="13" fillId="3" borderId="0" xfId="0" applyNumberFormat="1" applyFont="1" applyFill="1" applyBorder="1" applyAlignment="1" applyProtection="1">
      <alignment vertical="top"/>
    </xf>
    <xf numFmtId="0" fontId="0" fillId="3" borderId="0" xfId="0" applyFill="1"/>
    <xf numFmtId="49" fontId="14" fillId="3" borderId="0" xfId="0" applyNumberFormat="1" applyFont="1" applyFill="1" applyAlignment="1">
      <alignment horizontal="left" vertical="top" wrapText="1"/>
    </xf>
    <xf numFmtId="49" fontId="14" fillId="3" borderId="0" xfId="0" applyNumberFormat="1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0" fillId="3" borderId="0" xfId="0" applyFill="1" applyBorder="1" applyAlignment="1">
      <alignment vertical="top"/>
    </xf>
    <xf numFmtId="0" fontId="0" fillId="3" borderId="0" xfId="0" applyFill="1" applyBorder="1"/>
    <xf numFmtId="0" fontId="13" fillId="4" borderId="0" xfId="0" applyFont="1" applyFill="1"/>
    <xf numFmtId="0" fontId="13" fillId="4" borderId="0" xfId="0" applyFont="1" applyFill="1" applyAlignment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0" fillId="3" borderId="5" xfId="0" applyFill="1" applyBorder="1" applyAlignment="1"/>
    <xf numFmtId="49" fontId="13" fillId="3" borderId="0" xfId="0" applyNumberFormat="1" applyFont="1" applyFill="1" applyBorder="1" applyAlignment="1"/>
    <xf numFmtId="0" fontId="0" fillId="3" borderId="0" xfId="0" applyFill="1" applyBorder="1" applyAlignment="1"/>
    <xf numFmtId="49" fontId="15" fillId="2" borderId="0" xfId="0" applyNumberFormat="1" applyFont="1" applyFill="1" applyAlignment="1">
      <alignment vertical="top" wrapText="1"/>
    </xf>
    <xf numFmtId="49" fontId="18" fillId="2" borderId="0" xfId="0" applyNumberFormat="1" applyFont="1" applyFill="1" applyBorder="1" applyAlignment="1">
      <alignment horizontal="left" vertical="top" wrapText="1"/>
    </xf>
    <xf numFmtId="49" fontId="16" fillId="2" borderId="0" xfId="0" applyNumberFormat="1" applyFont="1" applyFill="1" applyBorder="1" applyAlignment="1">
      <alignment vertical="top" wrapText="1"/>
    </xf>
    <xf numFmtId="0" fontId="33" fillId="2" borderId="0" xfId="0" applyFont="1" applyFill="1" applyAlignment="1">
      <alignment vertical="top"/>
    </xf>
    <xf numFmtId="14" fontId="29" fillId="2" borderId="0" xfId="0" applyNumberFormat="1" applyFont="1" applyFill="1" applyAlignment="1"/>
    <xf numFmtId="0" fontId="29" fillId="2" borderId="0" xfId="0" applyFont="1" applyFill="1" applyAlignment="1"/>
    <xf numFmtId="0" fontId="9" fillId="3" borderId="0" xfId="0" applyFont="1" applyFill="1" applyAlignment="1"/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/>
    <xf numFmtId="0" fontId="13" fillId="0" borderId="0" xfId="0" applyFont="1" applyFill="1" applyProtection="1">
      <protection locked="0"/>
    </xf>
    <xf numFmtId="49" fontId="17" fillId="3" borderId="1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/>
    <xf numFmtId="0" fontId="0" fillId="2" borderId="0" xfId="0" applyFill="1" applyAlignment="1"/>
    <xf numFmtId="0" fontId="0" fillId="0" borderId="0" xfId="0" applyBorder="1" applyAlignment="1">
      <alignment horizontal="left" vertical="top" wrapText="1"/>
    </xf>
    <xf numFmtId="49" fontId="14" fillId="3" borderId="0" xfId="0" applyNumberFormat="1" applyFont="1" applyFill="1" applyBorder="1" applyAlignment="1">
      <alignment horizontal="left"/>
    </xf>
    <xf numFmtId="49" fontId="14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0" fillId="2" borderId="0" xfId="0" applyFill="1" applyAlignment="1"/>
    <xf numFmtId="49" fontId="14" fillId="3" borderId="0" xfId="0" applyNumberFormat="1" applyFont="1" applyFill="1" applyAlignment="1">
      <alignment horizontal="left"/>
    </xf>
    <xf numFmtId="49" fontId="14" fillId="3" borderId="0" xfId="0" applyNumberFormat="1" applyFont="1" applyFill="1" applyBorder="1" applyAlignment="1">
      <alignment horizontal="left"/>
    </xf>
    <xf numFmtId="0" fontId="0" fillId="3" borderId="0" xfId="0" applyFill="1" applyAlignment="1"/>
    <xf numFmtId="0" fontId="0" fillId="0" borderId="0" xfId="0" applyBorder="1" applyAlignment="1">
      <alignment horizontal="left" vertical="top"/>
    </xf>
    <xf numFmtId="49" fontId="39" fillId="3" borderId="0" xfId="0" applyNumberFormat="1" applyFont="1" applyFill="1" applyBorder="1" applyAlignment="1">
      <alignment horizontal="left"/>
    </xf>
    <xf numFmtId="49" fontId="23" fillId="3" borderId="12" xfId="0" applyNumberFormat="1" applyFont="1" applyFill="1" applyBorder="1" applyAlignment="1" applyProtection="1">
      <alignment horizontal="center" vertical="center" wrapText="1"/>
    </xf>
    <xf numFmtId="0" fontId="32" fillId="3" borderId="0" xfId="0" applyFont="1" applyFill="1" applyAlignment="1"/>
    <xf numFmtId="0" fontId="37" fillId="3" borderId="0" xfId="0" applyFont="1" applyFill="1" applyAlignment="1"/>
    <xf numFmtId="0" fontId="33" fillId="3" borderId="0" xfId="0" applyFont="1" applyFill="1" applyAlignment="1"/>
    <xf numFmtId="0" fontId="39" fillId="3" borderId="0" xfId="0" applyFont="1" applyFill="1" applyAlignment="1"/>
    <xf numFmtId="0" fontId="33" fillId="0" borderId="0" xfId="0" applyFont="1" applyBorder="1" applyAlignment="1">
      <alignment wrapText="1"/>
    </xf>
    <xf numFmtId="0" fontId="33" fillId="0" borderId="0" xfId="0" applyFont="1" applyBorder="1" applyAlignment="1" applyProtection="1">
      <alignment wrapText="1"/>
      <protection locked="0"/>
    </xf>
    <xf numFmtId="0" fontId="32" fillId="0" borderId="14" xfId="2" applyNumberFormat="1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left" vertical="top" wrapText="1"/>
    </xf>
    <xf numFmtId="0" fontId="13" fillId="3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3" fillId="2" borderId="0" xfId="0" applyFont="1" applyFill="1" applyAlignment="1"/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2" borderId="0" xfId="0" applyFont="1" applyFill="1" applyAlignment="1"/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wrapText="1"/>
    </xf>
    <xf numFmtId="0" fontId="35" fillId="3" borderId="0" xfId="0" applyFont="1" applyFill="1" applyAlignment="1"/>
    <xf numFmtId="0" fontId="42" fillId="2" borderId="0" xfId="0" applyFont="1" applyFill="1" applyAlignment="1"/>
    <xf numFmtId="0" fontId="42" fillId="3" borderId="0" xfId="0" applyFont="1" applyFill="1" applyAlignment="1"/>
    <xf numFmtId="0" fontId="43" fillId="3" borderId="0" xfId="0" applyFont="1" applyFill="1" applyAlignment="1"/>
    <xf numFmtId="0" fontId="0" fillId="2" borderId="0" xfId="0" applyFill="1" applyAlignment="1">
      <alignment horizontal="left" vertical="top" wrapText="1"/>
    </xf>
    <xf numFmtId="0" fontId="42" fillId="0" borderId="0" xfId="0" applyFont="1" applyFill="1" applyAlignment="1"/>
    <xf numFmtId="0" fontId="13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wrapText="1"/>
    </xf>
    <xf numFmtId="49" fontId="13" fillId="3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13" fillId="3" borderId="0" xfId="0" applyNumberFormat="1" applyFont="1" applyFill="1" applyBorder="1" applyAlignment="1" applyProtection="1">
      <alignment horizontal="center" vertical="center"/>
    </xf>
    <xf numFmtId="49" fontId="14" fillId="3" borderId="0" xfId="0" applyNumberFormat="1" applyFont="1" applyFill="1" applyAlignment="1" applyProtection="1">
      <alignment horizontal="left"/>
    </xf>
    <xf numFmtId="0" fontId="0" fillId="3" borderId="0" xfId="0" applyFill="1" applyBorder="1" applyAlignment="1" applyProtection="1"/>
    <xf numFmtId="0" fontId="0" fillId="0" borderId="0" xfId="0" applyBorder="1" applyAlignment="1" applyProtection="1">
      <alignment horizontal="left"/>
    </xf>
    <xf numFmtId="49" fontId="14" fillId="3" borderId="0" xfId="0" applyNumberFormat="1" applyFont="1" applyFill="1" applyBorder="1" applyProtection="1"/>
    <xf numFmtId="49" fontId="13" fillId="3" borderId="0" xfId="0" applyNumberFormat="1" applyFont="1" applyFill="1" applyBorder="1" applyAlignment="1" applyProtection="1">
      <alignment horizontal="left" vertical="center"/>
    </xf>
    <xf numFmtId="49" fontId="13" fillId="3" borderId="0" xfId="0" applyNumberFormat="1" applyFont="1" applyFill="1" applyBorder="1" applyProtection="1"/>
    <xf numFmtId="0" fontId="0" fillId="3" borderId="0" xfId="0" applyFill="1" applyAlignment="1" applyProtection="1"/>
    <xf numFmtId="49" fontId="13" fillId="3" borderId="0" xfId="0" applyNumberFormat="1" applyFont="1" applyFill="1" applyProtection="1"/>
    <xf numFmtId="0" fontId="0" fillId="0" borderId="0" xfId="0" applyBorder="1" applyAlignment="1" applyProtection="1"/>
    <xf numFmtId="49" fontId="11" fillId="3" borderId="0" xfId="1" applyNumberFormat="1" applyFill="1" applyBorder="1" applyAlignment="1" applyProtection="1">
      <alignment horizontal="center" vertical="center"/>
    </xf>
    <xf numFmtId="49" fontId="14" fillId="3" borderId="0" xfId="0" applyNumberFormat="1" applyFont="1" applyFill="1" applyBorder="1" applyAlignment="1" applyProtection="1">
      <alignment horizontal="left"/>
    </xf>
    <xf numFmtId="49" fontId="13" fillId="3" borderId="0" xfId="0" applyNumberFormat="1" applyFont="1" applyFill="1" applyBorder="1" applyAlignment="1" applyProtection="1"/>
    <xf numFmtId="49" fontId="14" fillId="2" borderId="0" xfId="0" applyNumberFormat="1" applyFont="1" applyFill="1" applyAlignment="1" applyProtection="1">
      <alignment horizontal="left"/>
    </xf>
    <xf numFmtId="49" fontId="14" fillId="2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/>
    <xf numFmtId="0" fontId="0" fillId="2" borderId="0" xfId="0" applyFill="1" applyBorder="1" applyAlignment="1" applyProtection="1"/>
    <xf numFmtId="0" fontId="0" fillId="2" borderId="0" xfId="0" applyFill="1" applyAlignment="1" applyProtection="1"/>
    <xf numFmtId="49" fontId="23" fillId="3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6" fillId="3" borderId="0" xfId="0" applyFont="1" applyFill="1" applyAlignment="1">
      <alignment horizontal="left"/>
    </xf>
    <xf numFmtId="0" fontId="0" fillId="2" borderId="0" xfId="0" applyFill="1" applyAlignment="1"/>
    <xf numFmtId="0" fontId="12" fillId="3" borderId="0" xfId="0" applyFont="1" applyFill="1" applyBorder="1" applyAlignment="1">
      <alignment horizontal="left"/>
    </xf>
    <xf numFmtId="0" fontId="35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49" fontId="15" fillId="3" borderId="6" xfId="0" applyNumberFormat="1" applyFont="1" applyFill="1" applyBorder="1" applyAlignment="1" applyProtection="1">
      <alignment horizontal="left" vertical="center"/>
      <protection locked="0"/>
    </xf>
    <xf numFmtId="49" fontId="15" fillId="3" borderId="1" xfId="0" applyNumberFormat="1" applyFont="1" applyFill="1" applyBorder="1" applyAlignment="1" applyProtection="1">
      <alignment horizontal="left" vertical="center"/>
      <protection locked="0"/>
    </xf>
    <xf numFmtId="49" fontId="15" fillId="3" borderId="7" xfId="0" applyNumberFormat="1" applyFont="1" applyFill="1" applyBorder="1" applyAlignment="1" applyProtection="1">
      <alignment horizontal="left" vertical="center"/>
      <protection locked="0"/>
    </xf>
    <xf numFmtId="49" fontId="13" fillId="0" borderId="6" xfId="0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 applyProtection="1">
      <alignment horizontal="left" vertical="center"/>
      <protection locked="0"/>
    </xf>
    <xf numFmtId="49" fontId="14" fillId="3" borderId="0" xfId="0" applyNumberFormat="1" applyFont="1" applyFill="1" applyAlignment="1">
      <alignment horizontal="left"/>
    </xf>
    <xf numFmtId="49" fontId="14" fillId="3" borderId="9" xfId="0" applyNumberFormat="1" applyFont="1" applyFill="1" applyBorder="1" applyAlignment="1">
      <alignment horizontal="left"/>
    </xf>
    <xf numFmtId="0" fontId="13" fillId="2" borderId="0" xfId="0" applyFont="1" applyFill="1" applyAlignment="1"/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wrapTex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9" fontId="14" fillId="0" borderId="0" xfId="0" applyNumberFormat="1" applyFont="1" applyFill="1" applyAlignment="1">
      <alignment horizontal="left"/>
    </xf>
    <xf numFmtId="49" fontId="14" fillId="0" borderId="9" xfId="0" applyNumberFormat="1" applyFont="1" applyFill="1" applyBorder="1" applyAlignment="1">
      <alignment horizontal="left"/>
    </xf>
    <xf numFmtId="0" fontId="0" fillId="2" borderId="5" xfId="0" applyFill="1" applyBorder="1" applyAlignment="1">
      <alignment vertical="top"/>
    </xf>
    <xf numFmtId="0" fontId="0" fillId="2" borderId="0" xfId="0" applyFill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6" fillId="3" borderId="0" xfId="0" applyFont="1" applyFill="1" applyAlignment="1">
      <alignment horizontal="left"/>
    </xf>
    <xf numFmtId="0" fontId="12" fillId="3" borderId="9" xfId="0" applyFont="1" applyFill="1" applyBorder="1" applyAlignment="1">
      <alignment horizontal="left"/>
    </xf>
    <xf numFmtId="49" fontId="26" fillId="3" borderId="3" xfId="0" applyNumberFormat="1" applyFont="1" applyFill="1" applyBorder="1" applyAlignment="1" applyProtection="1">
      <alignment horizontal="left" vertical="top" wrapText="1"/>
      <protection locked="0"/>
    </xf>
    <xf numFmtId="49" fontId="20" fillId="3" borderId="4" xfId="0" applyNumberFormat="1" applyFont="1" applyFill="1" applyBorder="1" applyAlignment="1" applyProtection="1">
      <alignment horizontal="left" vertical="top" wrapText="1"/>
      <protection locked="0"/>
    </xf>
    <xf numFmtId="49" fontId="20" fillId="3" borderId="8" xfId="0" applyNumberFormat="1" applyFont="1" applyFill="1" applyBorder="1" applyAlignment="1" applyProtection="1">
      <alignment horizontal="left" vertical="top" wrapText="1"/>
      <protection locked="0"/>
    </xf>
    <xf numFmtId="49" fontId="20" fillId="3" borderId="5" xfId="0" applyNumberFormat="1" applyFont="1" applyFill="1" applyBorder="1" applyAlignment="1" applyProtection="1">
      <alignment horizontal="left" vertical="top" wrapText="1"/>
      <protection locked="0"/>
    </xf>
    <xf numFmtId="49" fontId="20" fillId="3" borderId="0" xfId="0" applyNumberFormat="1" applyFont="1" applyFill="1" applyBorder="1" applyAlignment="1" applyProtection="1">
      <alignment horizontal="left" vertical="top" wrapText="1"/>
      <protection locked="0"/>
    </xf>
    <xf numFmtId="49" fontId="20" fillId="3" borderId="9" xfId="0" applyNumberFormat="1" applyFont="1" applyFill="1" applyBorder="1" applyAlignment="1" applyProtection="1">
      <alignment horizontal="left" vertical="top" wrapText="1"/>
      <protection locked="0"/>
    </xf>
    <xf numFmtId="49" fontId="14" fillId="3" borderId="0" xfId="0" applyNumberFormat="1" applyFont="1" applyFill="1" applyAlignment="1">
      <alignment horizontal="left" vertical="top" wrapText="1"/>
    </xf>
    <xf numFmtId="49" fontId="14" fillId="3" borderId="9" xfId="0" applyNumberFormat="1" applyFont="1" applyFill="1" applyBorder="1" applyAlignment="1">
      <alignment horizontal="left" vertical="top" wrapText="1"/>
    </xf>
    <xf numFmtId="49" fontId="52" fillId="3" borderId="0" xfId="0" applyNumberFormat="1" applyFont="1" applyFill="1" applyAlignment="1" applyProtection="1">
      <alignment horizontal="left" vertical="top"/>
    </xf>
    <xf numFmtId="0" fontId="50" fillId="3" borderId="0" xfId="0" applyFont="1" applyFill="1" applyBorder="1" applyAlignment="1" applyProtection="1">
      <alignment horizontal="left" vertical="center"/>
      <protection locked="0"/>
    </xf>
    <xf numFmtId="0" fontId="53" fillId="0" borderId="0" xfId="0" applyFont="1" applyAlignment="1"/>
    <xf numFmtId="0" fontId="49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49" fontId="13" fillId="3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3" fillId="3" borderId="0" xfId="0" applyFont="1" applyFill="1" applyAlignment="1"/>
    <xf numFmtId="49" fontId="16" fillId="2" borderId="0" xfId="0" applyNumberFormat="1" applyFont="1" applyFill="1" applyBorder="1" applyAlignment="1">
      <alignment vertical="top" wrapText="1"/>
    </xf>
    <xf numFmtId="49" fontId="41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49" fontId="13" fillId="3" borderId="1" xfId="0" applyNumberFormat="1" applyFont="1" applyFill="1" applyBorder="1" applyAlignment="1" applyProtection="1">
      <alignment horizontal="left" vertical="center"/>
      <protection locked="0"/>
    </xf>
    <xf numFmtId="49" fontId="13" fillId="3" borderId="7" xfId="0" applyNumberFormat="1" applyFont="1" applyFill="1" applyBorder="1" applyAlignment="1" applyProtection="1">
      <alignment horizontal="left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/>
    <xf numFmtId="0" fontId="0" fillId="3" borderId="0" xfId="0" applyFill="1" applyBorder="1" applyAlignment="1" applyProtection="1"/>
    <xf numFmtId="49" fontId="23" fillId="3" borderId="0" xfId="0" applyNumberFormat="1" applyFont="1" applyFill="1" applyBorder="1" applyAlignment="1">
      <alignment vertical="top"/>
    </xf>
    <xf numFmtId="49" fontId="14" fillId="3" borderId="0" xfId="0" applyNumberFormat="1" applyFont="1" applyFill="1" applyBorder="1" applyAlignment="1">
      <alignment horizontal="left"/>
    </xf>
    <xf numFmtId="49" fontId="13" fillId="0" borderId="6" xfId="0" applyNumberFormat="1" applyFont="1" applyFill="1" applyBorder="1" applyAlignment="1" applyProtection="1">
      <alignment vertical="center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49" fontId="13" fillId="0" borderId="7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/>
    </xf>
    <xf numFmtId="49" fontId="25" fillId="3" borderId="2" xfId="0" applyNumberFormat="1" applyFont="1" applyFill="1" applyBorder="1" applyAlignment="1" applyProtection="1">
      <alignment horizontal="left" vertical="top"/>
    </xf>
    <xf numFmtId="0" fontId="0" fillId="0" borderId="2" xfId="0" applyBorder="1" applyAlignment="1">
      <alignment vertical="top"/>
    </xf>
    <xf numFmtId="49" fontId="14" fillId="3" borderId="0" xfId="0" applyNumberFormat="1" applyFont="1" applyFill="1" applyBorder="1" applyAlignment="1"/>
    <xf numFmtId="0" fontId="12" fillId="0" borderId="0" xfId="0" applyFont="1" applyBorder="1" applyAlignment="1">
      <alignment horizontal="left"/>
    </xf>
    <xf numFmtId="0" fontId="49" fillId="3" borderId="6" xfId="0" applyFont="1" applyFill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horizontal="left" vertical="center"/>
      <protection locked="0"/>
    </xf>
    <xf numFmtId="49" fontId="14" fillId="3" borderId="0" xfId="0" applyNumberFormat="1" applyFont="1" applyFill="1" applyBorder="1" applyAlignment="1" applyProtection="1"/>
    <xf numFmtId="0" fontId="0" fillId="0" borderId="0" xfId="0" applyAlignment="1" applyProtection="1"/>
    <xf numFmtId="49" fontId="1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left"/>
    </xf>
    <xf numFmtId="0" fontId="0" fillId="2" borderId="0" xfId="0" applyFill="1" applyBorder="1" applyAlignment="1" applyProtection="1">
      <alignment horizontal="left" vertical="center"/>
    </xf>
    <xf numFmtId="0" fontId="13" fillId="3" borderId="0" xfId="0" applyFont="1" applyFill="1" applyAlignment="1">
      <alignment horizontal="left" vertical="top" wrapText="1"/>
    </xf>
    <xf numFmtId="49" fontId="17" fillId="3" borderId="3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49" fontId="32" fillId="3" borderId="13" xfId="0" applyNumberFormat="1" applyFont="1" applyFill="1" applyBorder="1" applyAlignment="1"/>
    <xf numFmtId="49" fontId="32" fillId="3" borderId="0" xfId="0" applyNumberFormat="1" applyFont="1" applyFill="1" applyBorder="1" applyAlignment="1"/>
    <xf numFmtId="49" fontId="13" fillId="3" borderId="0" xfId="0" applyNumberFormat="1" applyFont="1" applyFill="1" applyAlignment="1">
      <alignment horizontal="center"/>
    </xf>
    <xf numFmtId="14" fontId="13" fillId="3" borderId="6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49" fontId="13" fillId="3" borderId="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49" fontId="13" fillId="3" borderId="6" xfId="0" applyNumberFormat="1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7" xfId="0" applyNumberFormat="1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/>
    </xf>
    <xf numFmtId="49" fontId="14" fillId="3" borderId="0" xfId="0" applyNumberFormat="1" applyFont="1" applyFill="1" applyAlignment="1" applyProtection="1">
      <alignment horizontal="left"/>
    </xf>
    <xf numFmtId="0" fontId="23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49" fontId="25" fillId="0" borderId="2" xfId="0" applyNumberFormat="1" applyFont="1" applyFill="1" applyBorder="1" applyAlignment="1" applyProtection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13" fillId="3" borderId="3" xfId="0" applyFont="1" applyFill="1" applyBorder="1" applyAlignment="1" applyProtection="1">
      <alignment horizontal="left" vertical="top" wrapText="1"/>
      <protection locked="0"/>
    </xf>
    <xf numFmtId="0" fontId="13" fillId="3" borderId="4" xfId="0" applyFont="1" applyFill="1" applyBorder="1" applyAlignment="1" applyProtection="1">
      <alignment horizontal="left" vertical="top" wrapText="1"/>
      <protection locked="0"/>
    </xf>
    <xf numFmtId="0" fontId="13" fillId="3" borderId="8" xfId="0" applyFont="1" applyFill="1" applyBorder="1" applyAlignment="1" applyProtection="1">
      <alignment horizontal="left" vertical="top" wrapText="1"/>
      <protection locked="0"/>
    </xf>
    <xf numFmtId="0" fontId="13" fillId="3" borderId="5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9" xfId="0" applyFont="1" applyFill="1" applyBorder="1" applyAlignment="1" applyProtection="1">
      <alignment horizontal="left" vertical="top" wrapText="1"/>
      <protection locked="0"/>
    </xf>
    <xf numFmtId="0" fontId="13" fillId="3" borderId="10" xfId="0" applyFont="1" applyFill="1" applyBorder="1" applyAlignment="1" applyProtection="1">
      <alignment horizontal="left" vertical="top" wrapText="1"/>
      <protection locked="0"/>
    </xf>
    <xf numFmtId="0" fontId="13" fillId="3" borderId="2" xfId="0" applyFont="1" applyFill="1" applyBorder="1" applyAlignment="1" applyProtection="1">
      <alignment horizontal="left" vertical="top" wrapText="1"/>
      <protection locked="0"/>
    </xf>
    <xf numFmtId="0" fontId="13" fillId="3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49" fontId="1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3" fillId="3" borderId="0" xfId="0" applyNumberFormat="1" applyFont="1" applyFill="1" applyBorder="1" applyAlignment="1">
      <alignment horizontal="center" vertical="top" wrapText="1"/>
    </xf>
    <xf numFmtId="49" fontId="18" fillId="3" borderId="0" xfId="0" applyNumberFormat="1" applyFont="1" applyFill="1" applyBorder="1" applyAlignment="1">
      <alignment horizontal="center" vertical="top" wrapText="1"/>
    </xf>
    <xf numFmtId="49" fontId="23" fillId="3" borderId="4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left" vertical="top" wrapText="1"/>
      <protection locked="0"/>
    </xf>
    <xf numFmtId="49" fontId="13" fillId="3" borderId="4" xfId="0" applyNumberFormat="1" applyFont="1" applyFill="1" applyBorder="1" applyAlignment="1" applyProtection="1">
      <alignment horizontal="left" vertical="top" wrapText="1"/>
      <protection locked="0"/>
    </xf>
    <xf numFmtId="49" fontId="13" fillId="3" borderId="8" xfId="0" applyNumberFormat="1" applyFont="1" applyFill="1" applyBorder="1" applyAlignment="1" applyProtection="1">
      <alignment horizontal="left" vertical="top" wrapText="1"/>
      <protection locked="0"/>
    </xf>
    <xf numFmtId="49" fontId="13" fillId="3" borderId="10" xfId="0" applyNumberFormat="1" applyFont="1" applyFill="1" applyBorder="1" applyAlignment="1" applyProtection="1">
      <alignment horizontal="left" vertical="top" wrapText="1"/>
      <protection locked="0"/>
    </xf>
    <xf numFmtId="49" fontId="13" fillId="3" borderId="2" xfId="0" applyNumberFormat="1" applyFont="1" applyFill="1" applyBorder="1" applyAlignment="1" applyProtection="1">
      <alignment horizontal="left" vertical="top" wrapText="1"/>
      <protection locked="0"/>
    </xf>
    <xf numFmtId="49" fontId="13" fillId="3" borderId="11" xfId="0" applyNumberFormat="1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/>
    </xf>
    <xf numFmtId="49" fontId="15" fillId="3" borderId="0" xfId="0" applyNumberFormat="1" applyFont="1" applyFill="1" applyBorder="1" applyAlignment="1">
      <alignment horizontal="left" vertical="top" wrapText="1"/>
    </xf>
    <xf numFmtId="49" fontId="14" fillId="0" borderId="0" xfId="0" applyNumberFormat="1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49" fontId="14" fillId="3" borderId="0" xfId="0" applyNumberFormat="1" applyFont="1" applyFill="1" applyAlignment="1" applyProtection="1">
      <alignment horizontal="left" vertical="top" wrapText="1"/>
    </xf>
    <xf numFmtId="0" fontId="0" fillId="3" borderId="0" xfId="0" applyFill="1" applyAlignment="1" applyProtection="1">
      <alignment horizontal="left" vertical="top" wrapText="1"/>
    </xf>
    <xf numFmtId="49" fontId="27" fillId="3" borderId="4" xfId="0" applyNumberFormat="1" applyFont="1" applyFill="1" applyBorder="1" applyAlignment="1" applyProtection="1">
      <alignment horizontal="left" vertical="top" wrapText="1"/>
      <protection locked="0"/>
    </xf>
    <xf numFmtId="49" fontId="27" fillId="3" borderId="8" xfId="0" applyNumberFormat="1" applyFont="1" applyFill="1" applyBorder="1" applyAlignment="1" applyProtection="1">
      <alignment horizontal="left" vertical="top" wrapText="1"/>
      <protection locked="0"/>
    </xf>
    <xf numFmtId="49" fontId="27" fillId="3" borderId="5" xfId="0" applyNumberFormat="1" applyFont="1" applyFill="1" applyBorder="1" applyAlignment="1" applyProtection="1">
      <alignment horizontal="left" vertical="top" wrapText="1"/>
      <protection locked="0"/>
    </xf>
    <xf numFmtId="49" fontId="27" fillId="3" borderId="0" xfId="0" applyNumberFormat="1" applyFont="1" applyFill="1" applyBorder="1" applyAlignment="1" applyProtection="1">
      <alignment horizontal="left" vertical="top" wrapText="1"/>
      <protection locked="0"/>
    </xf>
    <xf numFmtId="49" fontId="27" fillId="3" borderId="9" xfId="0" applyNumberFormat="1" applyFont="1" applyFill="1" applyBorder="1" applyAlignment="1" applyProtection="1">
      <alignment horizontal="left" vertical="top" wrapText="1"/>
      <protection locked="0"/>
    </xf>
    <xf numFmtId="49" fontId="27" fillId="3" borderId="10" xfId="0" applyNumberFormat="1" applyFont="1" applyFill="1" applyBorder="1" applyAlignment="1" applyProtection="1">
      <alignment horizontal="left" vertical="top" wrapText="1"/>
      <protection locked="0"/>
    </xf>
    <xf numFmtId="49" fontId="27" fillId="3" borderId="2" xfId="0" applyNumberFormat="1" applyFont="1" applyFill="1" applyBorder="1" applyAlignment="1" applyProtection="1">
      <alignment horizontal="left" vertical="top" wrapText="1"/>
      <protection locked="0"/>
    </xf>
    <xf numFmtId="49" fontId="27" fillId="3" borderId="11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left" vertical="top" wrapText="1"/>
    </xf>
    <xf numFmtId="49" fontId="23" fillId="0" borderId="4" xfId="0" applyNumberFormat="1" applyFont="1" applyFill="1" applyBorder="1" applyAlignment="1" applyProtection="1">
      <alignment horizontal="center" vertical="top"/>
    </xf>
    <xf numFmtId="49" fontId="13" fillId="0" borderId="4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left" vertical="top" wrapText="1"/>
    </xf>
    <xf numFmtId="0" fontId="32" fillId="3" borderId="0" xfId="0" applyFont="1" applyFill="1" applyAlignment="1">
      <alignment wrapText="1"/>
    </xf>
    <xf numFmtId="0" fontId="23" fillId="3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3" borderId="0" xfId="0" applyFill="1" applyAlignment="1">
      <alignment horizontal="left" vertical="top"/>
    </xf>
    <xf numFmtId="0" fontId="23" fillId="3" borderId="0" xfId="0" applyFont="1" applyFill="1" applyAlignment="1"/>
    <xf numFmtId="0" fontId="37" fillId="3" borderId="3" xfId="0" applyFont="1" applyFill="1" applyBorder="1" applyAlignment="1" applyProtection="1">
      <alignment horizontal="left" vertical="top" wrapText="1"/>
      <protection locked="0"/>
    </xf>
    <xf numFmtId="0" fontId="37" fillId="3" borderId="4" xfId="0" applyFont="1" applyFill="1" applyBorder="1" applyAlignment="1" applyProtection="1">
      <alignment horizontal="left" vertical="top" wrapText="1"/>
      <protection locked="0"/>
    </xf>
    <xf numFmtId="0" fontId="37" fillId="3" borderId="8" xfId="0" applyFont="1" applyFill="1" applyBorder="1" applyAlignment="1" applyProtection="1">
      <alignment horizontal="left" vertical="top" wrapText="1"/>
      <protection locked="0"/>
    </xf>
    <xf numFmtId="0" fontId="37" fillId="3" borderId="5" xfId="0" applyFont="1" applyFill="1" applyBorder="1" applyAlignment="1" applyProtection="1">
      <alignment horizontal="left" vertical="top" wrapText="1"/>
      <protection locked="0"/>
    </xf>
    <xf numFmtId="0" fontId="37" fillId="3" borderId="0" xfId="0" applyFont="1" applyFill="1" applyBorder="1" applyAlignment="1" applyProtection="1">
      <alignment horizontal="left" vertical="top" wrapText="1"/>
      <protection locked="0"/>
    </xf>
    <xf numFmtId="0" fontId="37" fillId="3" borderId="9" xfId="0" applyFont="1" applyFill="1" applyBorder="1" applyAlignment="1" applyProtection="1">
      <alignment horizontal="left" vertical="top" wrapText="1"/>
      <protection locked="0"/>
    </xf>
    <xf numFmtId="0" fontId="37" fillId="3" borderId="10" xfId="0" applyFont="1" applyFill="1" applyBorder="1" applyAlignment="1" applyProtection="1">
      <alignment horizontal="left" vertical="top" wrapText="1"/>
      <protection locked="0"/>
    </xf>
    <xf numFmtId="0" fontId="37" fillId="3" borderId="2" xfId="0" applyFont="1" applyFill="1" applyBorder="1" applyAlignment="1" applyProtection="1">
      <alignment horizontal="left" vertical="top" wrapText="1"/>
      <protection locked="0"/>
    </xf>
    <xf numFmtId="0" fontId="37" fillId="3" borderId="11" xfId="0" applyFont="1" applyFill="1" applyBorder="1" applyAlignment="1" applyProtection="1">
      <alignment horizontal="left" vertical="top" wrapText="1"/>
      <protection locked="0"/>
    </xf>
    <xf numFmtId="0" fontId="32" fillId="0" borderId="3" xfId="0" applyFont="1" applyBorder="1" applyAlignment="1" applyProtection="1">
      <alignment horizontal="left" vertical="top" wrapText="1"/>
      <protection locked="0"/>
    </xf>
    <xf numFmtId="0" fontId="32" fillId="0" borderId="4" xfId="0" applyFont="1" applyBorder="1" applyAlignment="1" applyProtection="1">
      <alignment horizontal="left" vertical="top" wrapText="1"/>
      <protection locked="0"/>
    </xf>
    <xf numFmtId="0" fontId="32" fillId="0" borderId="8" xfId="0" applyFont="1" applyBorder="1" applyAlignment="1" applyProtection="1">
      <alignment horizontal="left" vertical="top" wrapText="1"/>
      <protection locked="0"/>
    </xf>
    <xf numFmtId="0" fontId="32" fillId="0" borderId="5" xfId="0" applyFont="1" applyBorder="1" applyAlignment="1" applyProtection="1">
      <alignment horizontal="left" vertical="top" wrapText="1"/>
      <protection locked="0"/>
    </xf>
    <xf numFmtId="0" fontId="32" fillId="0" borderId="0" xfId="0" applyFont="1" applyBorder="1" applyAlignment="1" applyProtection="1">
      <alignment horizontal="left" vertical="top" wrapText="1"/>
      <protection locked="0"/>
    </xf>
    <xf numFmtId="0" fontId="32" fillId="0" borderId="9" xfId="0" applyFont="1" applyBorder="1" applyAlignment="1" applyProtection="1">
      <alignment horizontal="left" vertical="top" wrapText="1"/>
      <protection locked="0"/>
    </xf>
    <xf numFmtId="0" fontId="32" fillId="0" borderId="10" xfId="0" applyFont="1" applyBorder="1" applyAlignment="1" applyProtection="1">
      <alignment horizontal="left" vertical="top" wrapText="1"/>
      <protection locked="0"/>
    </xf>
    <xf numFmtId="0" fontId="32" fillId="0" borderId="2" xfId="0" applyFont="1" applyBorder="1" applyAlignment="1" applyProtection="1">
      <alignment horizontal="left" vertical="top" wrapText="1"/>
      <protection locked="0"/>
    </xf>
    <xf numFmtId="0" fontId="32" fillId="0" borderId="11" xfId="0" applyFont="1" applyBorder="1" applyAlignment="1" applyProtection="1">
      <alignment horizontal="left" vertical="top" wrapText="1"/>
      <protection locked="0"/>
    </xf>
    <xf numFmtId="0" fontId="39" fillId="3" borderId="0" xfId="0" applyFont="1" applyFill="1" applyAlignment="1"/>
    <xf numFmtId="0" fontId="33" fillId="0" borderId="9" xfId="0" applyFont="1" applyBorder="1" applyAlignment="1"/>
    <xf numFmtId="0" fontId="40" fillId="3" borderId="0" xfId="1" applyFont="1" applyFill="1" applyAlignment="1" applyProtection="1">
      <alignment horizontal="left" vertical="top" wrapText="1"/>
      <protection locked="0"/>
    </xf>
    <xf numFmtId="0" fontId="40" fillId="3" borderId="0" xfId="1" applyFont="1" applyFill="1" applyAlignment="1" applyProtection="1">
      <alignment wrapText="1"/>
      <protection locked="0"/>
    </xf>
    <xf numFmtId="0" fontId="47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49" fontId="14" fillId="3" borderId="4" xfId="0" applyNumberFormat="1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b/>
        <i val="0"/>
        <color theme="6" tint="-0.499984740745262"/>
      </font>
    </dxf>
    <dxf>
      <font>
        <b/>
        <i val="0"/>
        <color theme="6" tint="-0.499984740745262"/>
      </font>
    </dxf>
  </dxfs>
  <tableStyles count="0" defaultTableStyle="TableStyleMedium2" defaultPivotStyle="PivotStyleMedium9"/>
  <colors>
    <mruColors>
      <color rgb="FFFFC58B"/>
      <color rgb="FFFF6600"/>
      <color rgb="FFFA8C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1</xdr:col>
      <xdr:colOff>9525</xdr:colOff>
      <xdr:row>1</xdr:row>
      <xdr:rowOff>47625</xdr:rowOff>
    </xdr:to>
    <xdr:pic>
      <xdr:nvPicPr>
        <xdr:cNvPr id="443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3350"/>
          <a:ext cx="476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552450</xdr:colOff>
      <xdr:row>154</xdr:row>
      <xdr:rowOff>257175</xdr:rowOff>
    </xdr:from>
    <xdr:to>
      <xdr:col>4</xdr:col>
      <xdr:colOff>438150</xdr:colOff>
      <xdr:row>154</xdr:row>
      <xdr:rowOff>733425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2049125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060"/>
  <sheetViews>
    <sheetView showGridLines="0" showRowColHeaders="0" tabSelected="1" zoomScaleNormal="100" workbookViewId="0">
      <selection activeCell="A183" sqref="A183:I193"/>
    </sheetView>
  </sheetViews>
  <sheetFormatPr defaultColWidth="8.85546875" defaultRowHeight="12.75" outlineLevelRow="1" x14ac:dyDescent="0.2"/>
  <cols>
    <col min="1" max="1" width="8.85546875" style="2" customWidth="1"/>
    <col min="2" max="2" width="11.28515625" style="2" customWidth="1"/>
    <col min="3" max="3" width="8.85546875" style="2" customWidth="1"/>
    <col min="4" max="6" width="8.85546875" style="2"/>
    <col min="7" max="7" width="8.85546875" style="2" customWidth="1"/>
    <col min="8" max="8" width="8.85546875" style="2"/>
    <col min="9" max="9" width="9.28515625" style="2" customWidth="1"/>
    <col min="10" max="10" width="2.7109375" style="2" customWidth="1"/>
    <col min="11" max="11" width="1.85546875" style="87" customWidth="1"/>
    <col min="12" max="12" width="1.85546875" style="2" customWidth="1"/>
    <col min="13" max="13" width="8.85546875" style="2"/>
    <col min="14" max="14" width="5" style="2" customWidth="1"/>
    <col min="15" max="15" width="9.5703125" style="2" customWidth="1"/>
    <col min="16" max="16" width="9.85546875" style="2" customWidth="1"/>
    <col min="17" max="17" width="8.85546875" style="2"/>
    <col min="18" max="18" width="10.140625" style="2" customWidth="1"/>
    <col min="19" max="16384" width="8.85546875" style="2"/>
  </cols>
  <sheetData>
    <row r="1" spans="1:40" ht="21.6" customHeight="1" x14ac:dyDescent="0.25">
      <c r="A1" s="310"/>
      <c r="B1" s="310"/>
      <c r="C1" s="294" t="s">
        <v>219</v>
      </c>
      <c r="D1" s="294"/>
      <c r="E1" s="294"/>
      <c r="F1" s="294"/>
      <c r="G1" s="294"/>
      <c r="H1" s="294"/>
      <c r="I1" s="294"/>
      <c r="J1" s="23"/>
      <c r="K1" s="91"/>
      <c r="L1" s="101" t="s">
        <v>202</v>
      </c>
      <c r="M1" s="46"/>
      <c r="N1" s="46"/>
      <c r="O1" s="46"/>
      <c r="P1" s="46"/>
      <c r="Q1" s="46"/>
      <c r="R1" s="46"/>
      <c r="S1" s="46"/>
      <c r="T1" s="46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1.6" customHeight="1" x14ac:dyDescent="0.25">
      <c r="A2" s="310"/>
      <c r="B2" s="310"/>
      <c r="C2" s="297" t="s">
        <v>26</v>
      </c>
      <c r="D2" s="297"/>
      <c r="E2" s="297"/>
      <c r="F2" s="297"/>
      <c r="G2" s="297"/>
      <c r="H2" s="297"/>
      <c r="I2" s="297"/>
      <c r="J2" s="23"/>
      <c r="K2" s="91"/>
      <c r="L2" s="49"/>
      <c r="M2" s="46"/>
      <c r="N2" s="46"/>
      <c r="O2" s="46"/>
      <c r="P2" s="46"/>
      <c r="Q2" s="46"/>
      <c r="R2" s="46"/>
      <c r="S2" s="46"/>
      <c r="T2" s="46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5" x14ac:dyDescent="0.25">
      <c r="A3" s="310"/>
      <c r="B3" s="310"/>
      <c r="C3" s="295" t="s">
        <v>215</v>
      </c>
      <c r="D3" s="295"/>
      <c r="E3" s="295"/>
      <c r="F3" s="295"/>
      <c r="G3" s="295"/>
      <c r="H3" s="295"/>
      <c r="I3" s="295"/>
      <c r="J3" s="23"/>
      <c r="K3" s="91"/>
      <c r="L3" s="220" t="s">
        <v>27</v>
      </c>
      <c r="M3" s="98"/>
      <c r="N3" s="46"/>
      <c r="O3" s="46"/>
      <c r="P3" s="46"/>
      <c r="Q3" s="46"/>
      <c r="R3" s="46"/>
      <c r="S3" s="46"/>
      <c r="T3" s="4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5" customHeight="1" x14ac:dyDescent="0.25">
      <c r="A4" s="310"/>
      <c r="B4" s="310"/>
      <c r="C4" s="295" t="s">
        <v>29</v>
      </c>
      <c r="D4" s="295"/>
      <c r="E4" s="295"/>
      <c r="F4" s="295"/>
      <c r="G4" s="295"/>
      <c r="H4" s="295"/>
      <c r="I4" s="295"/>
      <c r="J4" s="23"/>
      <c r="K4" s="91"/>
      <c r="L4" s="216"/>
      <c r="M4" s="46"/>
      <c r="N4" s="46"/>
      <c r="O4" s="46"/>
      <c r="P4" s="46"/>
      <c r="Q4" s="46"/>
      <c r="R4" s="46"/>
      <c r="S4" s="46"/>
      <c r="T4" s="4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.75" thickBot="1" x14ac:dyDescent="0.3">
      <c r="A5" s="325"/>
      <c r="B5" s="325"/>
      <c r="C5" s="325"/>
      <c r="D5" s="325"/>
      <c r="E5" s="325"/>
      <c r="F5" s="325"/>
      <c r="G5" s="325"/>
      <c r="H5" s="325"/>
      <c r="I5" s="325"/>
      <c r="J5" s="20"/>
      <c r="K5" s="5"/>
      <c r="L5" s="216"/>
      <c r="M5" s="46"/>
      <c r="N5" s="46"/>
      <c r="O5" s="46"/>
      <c r="P5" s="46"/>
      <c r="Q5" s="46"/>
      <c r="R5" s="46"/>
      <c r="S5" s="46"/>
      <c r="T5" s="46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3" hidden="1" customHeight="1" x14ac:dyDescent="0.25">
      <c r="A6" s="3"/>
      <c r="B6" s="3"/>
      <c r="C6" s="3"/>
      <c r="D6" s="3"/>
      <c r="E6" s="3"/>
      <c r="F6" s="3"/>
      <c r="G6" s="3"/>
      <c r="H6" s="3"/>
      <c r="I6" s="3"/>
      <c r="J6" s="20"/>
      <c r="K6" s="5"/>
      <c r="L6" s="216"/>
      <c r="M6" s="46"/>
      <c r="N6" s="46"/>
      <c r="O6" s="46"/>
      <c r="P6" s="46"/>
      <c r="Q6" s="46"/>
      <c r="R6" s="46"/>
      <c r="S6" s="46"/>
      <c r="T6" s="46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3.15" customHeight="1" x14ac:dyDescent="0.25">
      <c r="A7" s="326" t="s">
        <v>18</v>
      </c>
      <c r="B7" s="327"/>
      <c r="C7" s="304"/>
      <c r="D7" s="317"/>
      <c r="E7" s="317"/>
      <c r="F7" s="317"/>
      <c r="G7" s="317"/>
      <c r="H7" s="317"/>
      <c r="I7" s="318"/>
      <c r="J7" s="20"/>
      <c r="K7" s="5"/>
      <c r="L7" s="216"/>
      <c r="M7" s="46"/>
      <c r="N7" s="46"/>
      <c r="O7" s="46"/>
      <c r="P7" s="46"/>
      <c r="Q7" s="46"/>
      <c r="R7" s="46"/>
      <c r="S7" s="46"/>
      <c r="T7" s="46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13.15" customHeight="1" x14ac:dyDescent="0.25">
      <c r="A8" s="326"/>
      <c r="B8" s="327"/>
      <c r="C8" s="319"/>
      <c r="D8" s="320"/>
      <c r="E8" s="320"/>
      <c r="F8" s="320"/>
      <c r="G8" s="320"/>
      <c r="H8" s="320"/>
      <c r="I8" s="321"/>
      <c r="J8" s="20"/>
      <c r="K8" s="5"/>
      <c r="L8" s="216"/>
      <c r="M8" s="46"/>
      <c r="N8" s="46"/>
      <c r="O8" s="46"/>
      <c r="P8" s="46"/>
      <c r="Q8" s="46"/>
      <c r="R8" s="46"/>
      <c r="S8" s="46"/>
      <c r="T8" s="46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ht="13.15" customHeight="1" thickBot="1" x14ac:dyDescent="0.3">
      <c r="A9" s="1"/>
      <c r="B9" s="1"/>
      <c r="C9" s="322"/>
      <c r="D9" s="323"/>
      <c r="E9" s="323"/>
      <c r="F9" s="323"/>
      <c r="G9" s="323"/>
      <c r="H9" s="323"/>
      <c r="I9" s="324"/>
      <c r="J9" s="20"/>
      <c r="K9" s="5"/>
      <c r="L9" s="216"/>
      <c r="M9" s="46"/>
      <c r="N9" s="46"/>
      <c r="O9" s="46"/>
      <c r="P9" s="46"/>
      <c r="Q9" s="46"/>
      <c r="R9" s="46"/>
      <c r="S9" s="46"/>
      <c r="T9" s="4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ht="17.25" customHeight="1" thickBot="1" x14ac:dyDescent="0.3">
      <c r="A10" s="296"/>
      <c r="B10" s="296"/>
      <c r="C10" s="296"/>
      <c r="D10" s="296"/>
      <c r="E10" s="296"/>
      <c r="F10" s="296"/>
      <c r="G10" s="296"/>
      <c r="H10" s="296"/>
      <c r="I10" s="296"/>
      <c r="J10" s="20"/>
      <c r="K10" s="5"/>
      <c r="L10" s="216"/>
      <c r="M10" s="46"/>
      <c r="N10" s="46"/>
      <c r="O10" s="46"/>
      <c r="P10" s="46"/>
      <c r="Q10" s="46"/>
      <c r="R10" s="46"/>
      <c r="S10" s="46"/>
      <c r="T10" s="4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3.15" customHeight="1" x14ac:dyDescent="0.25">
      <c r="A11" s="326" t="s">
        <v>19</v>
      </c>
      <c r="B11" s="327"/>
      <c r="C11" s="304"/>
      <c r="D11" s="305"/>
      <c r="E11" s="305"/>
      <c r="F11" s="305"/>
      <c r="G11" s="305"/>
      <c r="H11" s="305"/>
      <c r="I11" s="306"/>
      <c r="J11" s="20"/>
      <c r="K11" s="5"/>
      <c r="L11" s="216"/>
      <c r="M11" s="46"/>
      <c r="N11" s="46"/>
      <c r="O11" s="46"/>
      <c r="P11" s="46"/>
      <c r="Q11" s="46"/>
      <c r="R11" s="46"/>
      <c r="S11" s="46"/>
      <c r="T11" s="4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3.15" customHeight="1" thickBot="1" x14ac:dyDescent="0.3">
      <c r="A12" s="326"/>
      <c r="B12" s="327"/>
      <c r="C12" s="307"/>
      <c r="D12" s="308"/>
      <c r="E12" s="308"/>
      <c r="F12" s="308"/>
      <c r="G12" s="308"/>
      <c r="H12" s="308"/>
      <c r="I12" s="309"/>
      <c r="J12" s="20"/>
      <c r="K12" s="5"/>
      <c r="L12" s="216"/>
      <c r="M12" s="46"/>
      <c r="N12" s="46"/>
      <c r="O12" s="46"/>
      <c r="P12" s="46"/>
      <c r="Q12" s="46"/>
      <c r="R12" s="46"/>
      <c r="S12" s="46"/>
      <c r="T12" s="4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20.25" customHeight="1" x14ac:dyDescent="0.25">
      <c r="A13" s="313"/>
      <c r="B13" s="314"/>
      <c r="C13" s="314"/>
      <c r="D13" s="314"/>
      <c r="E13" s="314"/>
      <c r="F13" s="314"/>
      <c r="G13" s="314"/>
      <c r="H13" s="314"/>
      <c r="I13" s="314"/>
      <c r="J13" s="20"/>
      <c r="K13" s="5"/>
      <c r="L13" s="216"/>
      <c r="M13" s="46"/>
      <c r="N13" s="46"/>
      <c r="O13" s="46"/>
      <c r="P13" s="46"/>
      <c r="Q13" s="46"/>
      <c r="R13" s="46"/>
      <c r="S13" s="46"/>
      <c r="T13" s="4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2.75" hidden="1" customHeight="1" thickBot="1" x14ac:dyDescent="0.3">
      <c r="A14" s="326" t="s">
        <v>31</v>
      </c>
      <c r="B14" s="330"/>
      <c r="C14" s="251" t="s">
        <v>177</v>
      </c>
      <c r="D14" s="252"/>
      <c r="E14" s="252"/>
      <c r="F14" s="252"/>
      <c r="G14" s="252"/>
      <c r="H14" s="252"/>
      <c r="I14" s="253"/>
      <c r="J14" s="20"/>
      <c r="K14" s="5"/>
      <c r="L14" s="216"/>
      <c r="M14" s="46"/>
      <c r="N14" s="46"/>
      <c r="O14" s="46"/>
      <c r="P14" s="46"/>
      <c r="Q14" s="46"/>
      <c r="R14" s="46"/>
      <c r="S14" s="46"/>
      <c r="T14" s="4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2.75" hidden="1" customHeight="1" x14ac:dyDescent="0.25">
      <c r="A15" s="30"/>
      <c r="B15" s="31"/>
      <c r="C15" s="305" t="s">
        <v>30</v>
      </c>
      <c r="D15" s="258"/>
      <c r="E15" s="258"/>
      <c r="F15" s="258"/>
      <c r="G15" s="258"/>
      <c r="H15" s="258"/>
      <c r="I15" s="258"/>
      <c r="J15" s="20"/>
      <c r="K15" s="5"/>
      <c r="L15" s="216"/>
      <c r="M15" s="46"/>
      <c r="N15" s="46"/>
      <c r="O15" s="46"/>
      <c r="P15" s="46"/>
      <c r="Q15" s="46"/>
      <c r="R15" s="46"/>
      <c r="S15" s="46"/>
      <c r="T15" s="4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3.15" customHeight="1" thickBot="1" x14ac:dyDescent="0.3">
      <c r="A16" s="313"/>
      <c r="B16" s="314"/>
      <c r="C16" s="314"/>
      <c r="D16" s="314"/>
      <c r="E16" s="314"/>
      <c r="F16" s="314"/>
      <c r="G16" s="314"/>
      <c r="H16" s="314"/>
      <c r="I16" s="314"/>
      <c r="J16" s="20"/>
      <c r="K16" s="5"/>
      <c r="L16" s="216"/>
      <c r="M16" s="46"/>
      <c r="N16" s="46"/>
      <c r="O16" s="46"/>
      <c r="P16" s="46"/>
      <c r="Q16" s="46"/>
      <c r="R16" s="46"/>
      <c r="S16" s="46"/>
      <c r="T16" s="4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3.15" customHeight="1" thickBot="1" x14ac:dyDescent="0.25">
      <c r="A17" s="194" t="s">
        <v>21</v>
      </c>
      <c r="B17" s="284"/>
      <c r="C17" s="301"/>
      <c r="D17" s="302"/>
      <c r="E17" s="302"/>
      <c r="F17" s="302"/>
      <c r="G17" s="302"/>
      <c r="H17" s="302"/>
      <c r="I17" s="303"/>
      <c r="J17" s="20"/>
      <c r="K17" s="5"/>
      <c r="L17" s="216"/>
      <c r="M17" s="45"/>
      <c r="N17" s="45"/>
      <c r="O17" s="45"/>
      <c r="P17" s="45"/>
      <c r="Q17" s="45"/>
      <c r="R17" s="45"/>
      <c r="S17" s="4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1.45" customHeight="1" x14ac:dyDescent="0.2">
      <c r="A18" s="17"/>
      <c r="B18" s="18" t="s">
        <v>23</v>
      </c>
      <c r="C18" s="328" t="s">
        <v>20</v>
      </c>
      <c r="D18" s="329"/>
      <c r="E18" s="329"/>
      <c r="F18" s="329"/>
      <c r="G18" s="329"/>
      <c r="H18" s="329"/>
      <c r="I18" s="329"/>
      <c r="J18" s="20"/>
      <c r="K18" s="5"/>
      <c r="L18" s="216"/>
      <c r="M18" s="45"/>
      <c r="N18" s="45"/>
      <c r="O18" s="45"/>
      <c r="P18" s="45"/>
      <c r="Q18" s="45"/>
      <c r="R18" s="45"/>
      <c r="S18" s="4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3.15" customHeight="1" thickBot="1" x14ac:dyDescent="0.25">
      <c r="A19" s="19"/>
      <c r="B19" s="8"/>
      <c r="C19" s="283"/>
      <c r="D19" s="283"/>
      <c r="E19" s="283"/>
      <c r="F19" s="283"/>
      <c r="G19" s="283"/>
      <c r="H19" s="283"/>
      <c r="I19" s="283"/>
      <c r="J19" s="20"/>
      <c r="K19" s="5"/>
      <c r="L19" s="216"/>
      <c r="M19" s="45"/>
      <c r="N19" s="45"/>
      <c r="O19" s="45"/>
      <c r="P19" s="45"/>
      <c r="Q19" s="45"/>
      <c r="R19" s="45"/>
      <c r="S19" s="4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3.15" customHeight="1" thickBot="1" x14ac:dyDescent="0.25">
      <c r="A20" s="194" t="s">
        <v>24</v>
      </c>
      <c r="B20" s="284"/>
      <c r="C20" s="301" t="s">
        <v>178</v>
      </c>
      <c r="D20" s="302"/>
      <c r="E20" s="302"/>
      <c r="F20" s="302"/>
      <c r="G20" s="302"/>
      <c r="H20" s="302"/>
      <c r="I20" s="303"/>
      <c r="J20" s="20"/>
      <c r="K20" s="5"/>
      <c r="L20" s="216"/>
      <c r="M20" s="45"/>
      <c r="N20" s="45"/>
      <c r="O20" s="45"/>
      <c r="P20" s="45"/>
      <c r="Q20" s="45"/>
      <c r="R20" s="45"/>
      <c r="S20" s="4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">
      <c r="A21" s="47" t="s">
        <v>25</v>
      </c>
      <c r="B21" s="47"/>
      <c r="C21" s="300" t="s">
        <v>10</v>
      </c>
      <c r="D21" s="363"/>
      <c r="E21" s="363"/>
      <c r="F21" s="363"/>
      <c r="G21" s="363"/>
      <c r="H21" s="363"/>
      <c r="I21" s="363"/>
      <c r="J21" s="20"/>
      <c r="K21" s="5"/>
      <c r="L21" s="216"/>
      <c r="M21" s="45"/>
      <c r="N21" s="45"/>
      <c r="O21" s="45"/>
      <c r="P21" s="45"/>
      <c r="Q21" s="45"/>
      <c r="R21" s="45"/>
      <c r="S21" s="4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5.75" thickBot="1" x14ac:dyDescent="0.3">
      <c r="A22" s="47"/>
      <c r="B22" s="47"/>
      <c r="C22" s="242"/>
      <c r="D22" s="242"/>
      <c r="E22" s="242"/>
      <c r="F22" s="243"/>
      <c r="G22" s="243"/>
      <c r="H22" s="243"/>
      <c r="I22" s="243"/>
      <c r="J22" s="20"/>
      <c r="K22" s="5"/>
      <c r="L22" s="216"/>
      <c r="M22" s="46"/>
      <c r="N22" s="46"/>
      <c r="O22" s="99"/>
      <c r="P22" s="100"/>
      <c r="Q22" s="46"/>
      <c r="R22" s="46"/>
      <c r="S22" s="4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3.15" customHeight="1" thickBot="1" x14ac:dyDescent="0.3">
      <c r="A23" s="184" t="s">
        <v>11</v>
      </c>
      <c r="B23" s="237"/>
      <c r="C23" s="276" t="s">
        <v>199</v>
      </c>
      <c r="D23" s="277"/>
      <c r="E23" s="277"/>
      <c r="F23" s="277"/>
      <c r="G23" s="277"/>
      <c r="H23" s="277"/>
      <c r="I23" s="278"/>
      <c r="J23" s="20"/>
      <c r="K23" s="5"/>
      <c r="L23" s="216"/>
      <c r="M23" s="46"/>
      <c r="N23" s="46"/>
      <c r="O23" s="46"/>
      <c r="P23" s="46"/>
      <c r="Q23" s="46"/>
      <c r="R23" s="46"/>
      <c r="S23" s="46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3.15" customHeight="1" x14ac:dyDescent="0.2">
      <c r="A24" s="269"/>
      <c r="B24" s="269"/>
      <c r="C24" s="300" t="s">
        <v>10</v>
      </c>
      <c r="D24" s="300"/>
      <c r="E24" s="300"/>
      <c r="F24" s="300"/>
      <c r="G24" s="300"/>
      <c r="H24" s="300"/>
      <c r="I24" s="300"/>
      <c r="J24" s="20"/>
      <c r="K24" s="5"/>
      <c r="L24" s="216"/>
      <c r="M24" s="45"/>
      <c r="N24" s="45"/>
      <c r="O24" s="45"/>
      <c r="P24" s="45"/>
      <c r="Q24" s="45"/>
      <c r="R24" s="45"/>
      <c r="S24" s="4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1.45" customHeight="1" x14ac:dyDescent="0.25">
      <c r="A25" s="315"/>
      <c r="B25" s="316"/>
      <c r="C25" s="316"/>
      <c r="D25" s="316"/>
      <c r="E25" s="316"/>
      <c r="F25" s="316"/>
      <c r="G25" s="316"/>
      <c r="H25" s="316"/>
      <c r="I25" s="316"/>
      <c r="J25" s="20"/>
      <c r="K25" s="5"/>
      <c r="L25" s="216"/>
      <c r="M25" s="46"/>
      <c r="N25" s="46"/>
      <c r="O25" s="46"/>
      <c r="P25" s="46"/>
      <c r="Q25" s="46"/>
      <c r="R25" s="46"/>
      <c r="S25" s="4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3.15" customHeight="1" thickBot="1" x14ac:dyDescent="0.3">
      <c r="A26" s="269"/>
      <c r="B26" s="269"/>
      <c r="C26" s="269"/>
      <c r="D26" s="269"/>
      <c r="E26" s="269"/>
      <c r="F26" s="269"/>
      <c r="G26" s="269"/>
      <c r="H26" s="269"/>
      <c r="I26" s="269"/>
      <c r="J26" s="50"/>
      <c r="K26" s="45"/>
      <c r="L26" s="216"/>
      <c r="M26" s="46"/>
      <c r="N26" s="46"/>
      <c r="O26" s="46"/>
      <c r="P26" s="46"/>
      <c r="Q26" s="46"/>
      <c r="R26" s="46"/>
      <c r="S26" s="4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3.15" customHeight="1" x14ac:dyDescent="0.2">
      <c r="A27" s="311" t="s">
        <v>12</v>
      </c>
      <c r="B27" s="312"/>
      <c r="C27" s="304"/>
      <c r="D27" s="305"/>
      <c r="E27" s="305"/>
      <c r="F27" s="305"/>
      <c r="G27" s="305"/>
      <c r="H27" s="305"/>
      <c r="I27" s="306"/>
      <c r="J27" s="50"/>
      <c r="K27" s="45"/>
      <c r="L27" s="2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3.15" customHeight="1" thickBot="1" x14ac:dyDescent="0.3">
      <c r="A28" s="59"/>
      <c r="B28" s="60"/>
      <c r="C28" s="307"/>
      <c r="D28" s="308"/>
      <c r="E28" s="308"/>
      <c r="F28" s="308"/>
      <c r="G28" s="308"/>
      <c r="H28" s="308"/>
      <c r="I28" s="309"/>
      <c r="J28" s="48"/>
      <c r="K28" s="46"/>
      <c r="L28" s="216"/>
      <c r="M28" s="51"/>
      <c r="N28" s="51"/>
      <c r="O28" s="51"/>
      <c r="P28" s="51"/>
      <c r="Q28" s="51"/>
      <c r="R28" s="51"/>
      <c r="S28" s="51"/>
      <c r="T28" s="5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22.5" customHeight="1" x14ac:dyDescent="0.25">
      <c r="A29" s="60"/>
      <c r="B29" s="61"/>
      <c r="C29" s="298" t="s">
        <v>228</v>
      </c>
      <c r="D29" s="299"/>
      <c r="E29" s="299"/>
      <c r="F29" s="299"/>
      <c r="G29" s="299"/>
      <c r="H29" s="299"/>
      <c r="I29" s="299"/>
      <c r="J29" s="48"/>
      <c r="K29" s="46"/>
      <c r="L29" s="216"/>
      <c r="M29" s="46"/>
      <c r="N29" s="46"/>
      <c r="O29" s="46"/>
      <c r="P29" s="46"/>
      <c r="Q29" s="46"/>
      <c r="R29" s="46"/>
      <c r="S29" s="46"/>
      <c r="T29" s="46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5" customFormat="1" ht="3" customHeight="1" x14ac:dyDescent="0.25">
      <c r="A30" s="95"/>
      <c r="B30" s="95"/>
      <c r="C30" s="96"/>
      <c r="D30" s="96"/>
      <c r="E30" s="96"/>
      <c r="F30" s="96"/>
      <c r="G30" s="96"/>
      <c r="H30" s="97"/>
      <c r="I30" s="221"/>
      <c r="J30" s="216"/>
      <c r="K30" s="46"/>
      <c r="L30" s="216"/>
    </row>
    <row r="31" spans="1:40" ht="17.25" customHeight="1" thickBot="1" x14ac:dyDescent="0.3">
      <c r="A31" s="60"/>
      <c r="B31" s="60"/>
      <c r="C31" s="62"/>
      <c r="D31" s="62"/>
      <c r="E31" s="62"/>
      <c r="F31" s="62"/>
      <c r="G31" s="62"/>
      <c r="H31" s="62"/>
      <c r="I31" s="62"/>
      <c r="J31" s="48"/>
      <c r="K31" s="46"/>
      <c r="L31" s="21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3.15" customHeight="1" thickBot="1" x14ac:dyDescent="0.3">
      <c r="A32" s="63" t="s">
        <v>22</v>
      </c>
      <c r="B32" s="217"/>
      <c r="C32" s="232"/>
      <c r="D32" s="64"/>
      <c r="E32" s="65"/>
      <c r="F32" s="66" t="s">
        <v>0</v>
      </c>
      <c r="G32" s="217"/>
      <c r="H32" s="232"/>
      <c r="I32" s="64"/>
      <c r="J32" s="48"/>
      <c r="K32" s="46"/>
      <c r="L32" s="21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4" customFormat="1" ht="13.15" customHeight="1" thickBot="1" x14ac:dyDescent="0.3">
      <c r="A33" s="65"/>
      <c r="B33" s="65"/>
      <c r="C33" s="65"/>
      <c r="D33" s="65"/>
      <c r="E33" s="65"/>
      <c r="F33" s="65"/>
      <c r="G33" s="65"/>
      <c r="H33" s="65"/>
      <c r="I33" s="65"/>
      <c r="J33" s="48"/>
      <c r="K33" s="46"/>
      <c r="L33" s="21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4" customFormat="1" ht="13.15" customHeight="1" thickBot="1" x14ac:dyDescent="0.3">
      <c r="A34" s="66" t="s">
        <v>7</v>
      </c>
      <c r="B34" s="217"/>
      <c r="C34" s="232"/>
      <c r="D34" s="65"/>
      <c r="E34" s="65"/>
      <c r="F34" s="66" t="s">
        <v>8</v>
      </c>
      <c r="G34" s="217"/>
      <c r="H34" s="232"/>
      <c r="I34" s="65"/>
      <c r="J34" s="48"/>
      <c r="K34" s="46"/>
      <c r="L34" s="21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4" customFormat="1" ht="13.15" customHeight="1" thickBot="1" x14ac:dyDescent="0.3">
      <c r="A35" s="65"/>
      <c r="B35" s="65"/>
      <c r="C35" s="65"/>
      <c r="D35" s="65"/>
      <c r="E35" s="65"/>
      <c r="F35" s="65"/>
      <c r="G35" s="65"/>
      <c r="H35" s="65"/>
      <c r="I35" s="65"/>
      <c r="J35" s="48"/>
      <c r="K35" s="46"/>
      <c r="L35" s="21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4" customFormat="1" ht="13.15" customHeight="1" thickBot="1" x14ac:dyDescent="0.3">
      <c r="A36" s="67" t="s">
        <v>4</v>
      </c>
      <c r="B36" s="217"/>
      <c r="C36" s="231"/>
      <c r="D36" s="232"/>
      <c r="E36" s="68"/>
      <c r="F36" s="68"/>
      <c r="G36" s="68"/>
      <c r="H36" s="68"/>
      <c r="I36" s="68"/>
      <c r="J36" s="48"/>
      <c r="K36" s="46"/>
      <c r="L36" s="21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4" customFormat="1" ht="13.15" customHeight="1" thickBot="1" x14ac:dyDescent="0.3">
      <c r="A37" s="68"/>
      <c r="B37" s="68"/>
      <c r="C37" s="68"/>
      <c r="D37" s="68"/>
      <c r="E37" s="68"/>
      <c r="F37" s="68"/>
      <c r="G37" s="68"/>
      <c r="H37" s="68"/>
      <c r="I37" s="68"/>
      <c r="J37" s="48"/>
      <c r="K37" s="46"/>
      <c r="L37" s="21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4" customFormat="1" ht="15" x14ac:dyDescent="0.25">
      <c r="A38" s="67" t="s">
        <v>1</v>
      </c>
      <c r="B38" s="285"/>
      <c r="C38" s="286"/>
      <c r="D38" s="286"/>
      <c r="E38" s="286"/>
      <c r="F38" s="286"/>
      <c r="G38" s="286"/>
      <c r="H38" s="286"/>
      <c r="I38" s="287"/>
      <c r="J38" s="48"/>
      <c r="K38" s="46"/>
      <c r="L38" s="21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5" x14ac:dyDescent="0.25">
      <c r="A39" s="68"/>
      <c r="B39" s="288"/>
      <c r="C39" s="289"/>
      <c r="D39" s="289"/>
      <c r="E39" s="289"/>
      <c r="F39" s="289"/>
      <c r="G39" s="289"/>
      <c r="H39" s="289"/>
      <c r="I39" s="290"/>
      <c r="J39" s="48"/>
      <c r="K39" s="46"/>
      <c r="L39" s="2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3.15" customHeight="1" thickBot="1" x14ac:dyDescent="0.3">
      <c r="A40" s="68"/>
      <c r="B40" s="291"/>
      <c r="C40" s="292"/>
      <c r="D40" s="292"/>
      <c r="E40" s="292"/>
      <c r="F40" s="292"/>
      <c r="G40" s="292"/>
      <c r="H40" s="292"/>
      <c r="I40" s="293"/>
      <c r="J40" s="48"/>
      <c r="K40" s="46"/>
      <c r="L40" s="20"/>
      <c r="M40" s="5"/>
      <c r="N40" s="5"/>
      <c r="O40" s="5"/>
      <c r="P40" s="5"/>
      <c r="Q40" s="5" t="s">
        <v>28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3.15" customHeight="1" thickBot="1" x14ac:dyDescent="0.3">
      <c r="A41" s="68"/>
      <c r="B41" s="68"/>
      <c r="C41" s="68"/>
      <c r="D41" s="68"/>
      <c r="E41" s="68"/>
      <c r="F41" s="68"/>
      <c r="G41" s="68"/>
      <c r="H41" s="68"/>
      <c r="I41" s="68"/>
      <c r="J41" s="48"/>
      <c r="K41" s="46"/>
      <c r="L41" s="20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3.15" customHeight="1" thickBot="1" x14ac:dyDescent="0.3">
      <c r="A42" s="67" t="s">
        <v>2</v>
      </c>
      <c r="B42" s="217"/>
      <c r="C42" s="231"/>
      <c r="D42" s="232"/>
      <c r="E42" s="68"/>
      <c r="F42" s="67" t="s">
        <v>6</v>
      </c>
      <c r="G42" s="217"/>
      <c r="H42" s="231"/>
      <c r="I42" s="232"/>
      <c r="J42" s="48"/>
      <c r="K42" s="46"/>
      <c r="L42" s="20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3.15" customHeight="1" x14ac:dyDescent="0.25">
      <c r="A43" s="244"/>
      <c r="B43" s="216"/>
      <c r="C43" s="216"/>
      <c r="D43" s="216"/>
      <c r="E43" s="216"/>
      <c r="F43" s="216"/>
      <c r="G43" s="216"/>
      <c r="H43" s="216"/>
      <c r="I43" s="216"/>
      <c r="J43" s="216"/>
      <c r="K43" s="46"/>
      <c r="L43" s="20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3.15" customHeight="1" thickBot="1" x14ac:dyDescent="0.3">
      <c r="A44" s="244"/>
      <c r="B44" s="216"/>
      <c r="C44" s="216"/>
      <c r="D44" s="216"/>
      <c r="E44" s="216"/>
      <c r="F44" s="216"/>
      <c r="G44" s="216"/>
      <c r="H44" s="216"/>
      <c r="I44" s="216"/>
      <c r="J44" s="216"/>
      <c r="K44" s="46"/>
      <c r="L44" s="2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3.15" customHeight="1" thickBot="1" x14ac:dyDescent="0.3">
      <c r="A45" s="244" t="s">
        <v>201</v>
      </c>
      <c r="B45" s="216"/>
      <c r="C45" s="216"/>
      <c r="D45" s="216"/>
      <c r="E45" s="270"/>
      <c r="F45" s="271"/>
      <c r="G45" s="271"/>
      <c r="H45" s="271"/>
      <c r="I45" s="272"/>
      <c r="J45" s="48"/>
      <c r="K45" s="46"/>
      <c r="L45" s="2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3.15" customHeight="1" x14ac:dyDescent="0.25">
      <c r="A46" s="268" t="s">
        <v>223</v>
      </c>
      <c r="B46" s="216"/>
      <c r="C46" s="216"/>
      <c r="D46" s="216"/>
      <c r="E46" s="216"/>
      <c r="F46" s="216"/>
      <c r="G46" s="216"/>
      <c r="H46" s="216"/>
      <c r="I46" s="216"/>
      <c r="J46" s="48"/>
      <c r="K46" s="46"/>
      <c r="L46" s="2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9.75" customHeight="1" x14ac:dyDescent="0.25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46"/>
      <c r="L47" s="20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5" customFormat="1" ht="3" customHeight="1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46"/>
      <c r="L48" s="20"/>
    </row>
    <row r="49" spans="1:40" ht="9" customHeight="1" x14ac:dyDescent="0.25">
      <c r="A49" s="153"/>
      <c r="B49" s="154"/>
      <c r="C49" s="154"/>
      <c r="D49" s="154"/>
      <c r="E49" s="155"/>
      <c r="F49" s="153"/>
      <c r="G49" s="154"/>
      <c r="H49" s="154"/>
      <c r="I49" s="154"/>
      <c r="J49" s="156"/>
      <c r="K49" s="46"/>
      <c r="L49" s="20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8.25" customHeight="1" thickBot="1" x14ac:dyDescent="0.3">
      <c r="A50" s="157"/>
      <c r="B50" s="157"/>
      <c r="C50" s="157"/>
      <c r="D50" s="157"/>
      <c r="E50" s="157"/>
      <c r="F50" s="157"/>
      <c r="G50" s="157"/>
      <c r="H50" s="157"/>
      <c r="I50" s="157"/>
      <c r="J50" s="156"/>
      <c r="K50" s="46"/>
      <c r="L50" s="20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3.15" customHeight="1" thickBot="1" x14ac:dyDescent="0.3">
      <c r="A51" s="237" t="s">
        <v>3</v>
      </c>
      <c r="B51" s="185"/>
      <c r="C51" s="276"/>
      <c r="D51" s="277"/>
      <c r="E51" s="277"/>
      <c r="F51" s="277"/>
      <c r="G51" s="277"/>
      <c r="H51" s="278"/>
      <c r="I51" s="68"/>
      <c r="J51" s="48"/>
      <c r="K51" s="46"/>
      <c r="L51" s="20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8.25" customHeight="1" thickBot="1" x14ac:dyDescent="0.3">
      <c r="A52" s="69"/>
      <c r="B52" s="69"/>
      <c r="C52" s="233"/>
      <c r="D52" s="234"/>
      <c r="E52" s="234"/>
      <c r="F52" s="234"/>
      <c r="G52" s="234"/>
      <c r="H52" s="234"/>
      <c r="I52" s="235"/>
      <c r="J52" s="48"/>
      <c r="K52" s="46"/>
      <c r="L52" s="20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3.15" customHeight="1" thickBot="1" x14ac:dyDescent="0.3">
      <c r="A53" s="237" t="s">
        <v>9</v>
      </c>
      <c r="B53" s="185"/>
      <c r="C53" s="273"/>
      <c r="D53" s="274"/>
      <c r="E53" s="274"/>
      <c r="F53" s="274"/>
      <c r="G53" s="274"/>
      <c r="H53" s="275"/>
      <c r="I53" s="70"/>
      <c r="J53" s="48"/>
      <c r="K53" s="46"/>
      <c r="L53" s="20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8.25" customHeight="1" thickBot="1" x14ac:dyDescent="0.3">
      <c r="A54" s="69"/>
      <c r="B54" s="71"/>
      <c r="C54" s="147"/>
      <c r="D54" s="148"/>
      <c r="E54" s="72"/>
      <c r="F54" s="72"/>
      <c r="G54" s="72"/>
      <c r="H54" s="72"/>
      <c r="I54" s="72"/>
      <c r="J54" s="48"/>
      <c r="K54" s="46"/>
      <c r="L54" s="20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3.15" customHeight="1" thickBot="1" x14ac:dyDescent="0.3">
      <c r="A55" s="73" t="s">
        <v>16</v>
      </c>
      <c r="B55" s="149"/>
      <c r="C55" s="217"/>
      <c r="D55" s="219"/>
      <c r="E55" s="152"/>
      <c r="F55" s="279"/>
      <c r="G55" s="279"/>
      <c r="H55" s="279"/>
      <c r="I55" s="279"/>
      <c r="J55" s="48"/>
      <c r="K55" s="46"/>
      <c r="L55" s="20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0.5" customHeight="1" x14ac:dyDescent="0.25">
      <c r="A56" s="236" t="s">
        <v>221</v>
      </c>
      <c r="B56" s="236"/>
      <c r="C56" s="236"/>
      <c r="D56" s="236"/>
      <c r="E56" s="236"/>
      <c r="F56" s="236"/>
      <c r="G56" s="236"/>
      <c r="H56" s="236"/>
      <c r="I56" s="236"/>
      <c r="J56" s="48"/>
      <c r="K56" s="46"/>
      <c r="L56" s="20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6" customHeight="1" thickBot="1" x14ac:dyDescent="0.3">
      <c r="A57" s="74"/>
      <c r="B57" s="75"/>
      <c r="C57" s="75"/>
      <c r="D57" s="75"/>
      <c r="E57" s="75"/>
      <c r="F57" s="75"/>
      <c r="G57" s="75"/>
      <c r="H57" s="75"/>
      <c r="I57" s="74"/>
      <c r="J57" s="48"/>
      <c r="K57" s="46"/>
      <c r="L57" s="20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3.15" customHeight="1" thickBot="1" x14ac:dyDescent="0.3">
      <c r="A58" s="73" t="s">
        <v>17</v>
      </c>
      <c r="B58" s="149"/>
      <c r="C58" s="217"/>
      <c r="D58" s="219"/>
      <c r="E58" s="158"/>
      <c r="F58" s="159"/>
      <c r="G58" s="159"/>
      <c r="H58" s="159"/>
      <c r="I58" s="80"/>
      <c r="J58" s="156"/>
      <c r="K58" s="46"/>
      <c r="L58" s="20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8.25" customHeight="1" thickBot="1" x14ac:dyDescent="0.3">
      <c r="A59" s="76"/>
      <c r="B59" s="77"/>
      <c r="C59" s="77"/>
      <c r="D59" s="78"/>
      <c r="E59" s="79"/>
      <c r="F59" s="79"/>
      <c r="G59" s="79"/>
      <c r="H59" s="79"/>
      <c r="I59" s="80"/>
      <c r="J59" s="48"/>
      <c r="K59" s="46"/>
      <c r="L59" s="20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customFormat="1" ht="11.25" hidden="1" customHeight="1" thickBot="1" x14ac:dyDescent="0.3">
      <c r="A60" s="210" t="s">
        <v>5</v>
      </c>
      <c r="B60" s="211"/>
      <c r="C60" s="204" t="s">
        <v>200</v>
      </c>
      <c r="D60" s="205"/>
      <c r="E60" s="205"/>
      <c r="F60" s="205"/>
      <c r="G60" s="205"/>
      <c r="H60" s="205"/>
      <c r="I60" s="206"/>
      <c r="J60" s="48"/>
      <c r="K60" s="46"/>
      <c r="L60" s="81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customFormat="1" ht="12.75" hidden="1" customHeight="1" x14ac:dyDescent="0.25">
      <c r="A61" s="210"/>
      <c r="B61" s="211"/>
      <c r="C61" s="207"/>
      <c r="D61" s="208"/>
      <c r="E61" s="208"/>
      <c r="F61" s="208"/>
      <c r="G61" s="208"/>
      <c r="H61" s="208"/>
      <c r="I61" s="209"/>
      <c r="J61" s="48"/>
      <c r="K61" s="46"/>
      <c r="L61" s="81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customFormat="1" ht="135" hidden="1" customHeight="1" thickBot="1" x14ac:dyDescent="0.3">
      <c r="A62" s="82"/>
      <c r="B62" s="83"/>
      <c r="C62" s="207"/>
      <c r="D62" s="208"/>
      <c r="E62" s="208"/>
      <c r="F62" s="208"/>
      <c r="G62" s="208"/>
      <c r="H62" s="208"/>
      <c r="I62" s="209"/>
      <c r="J62" s="48"/>
      <c r="K62" s="46"/>
      <c r="L62" s="81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ht="12.75" customHeight="1" thickBot="1" x14ac:dyDescent="0.3">
      <c r="A63" s="184" t="s">
        <v>222</v>
      </c>
      <c r="B63" s="237"/>
      <c r="C63" s="217"/>
      <c r="D63" s="218"/>
      <c r="E63" s="218"/>
      <c r="F63" s="219"/>
      <c r="G63" s="94"/>
      <c r="H63" s="94"/>
      <c r="I63" s="94"/>
      <c r="J63" s="118"/>
      <c r="K63" s="46"/>
      <c r="L63" s="4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ht="13.5" customHeight="1" x14ac:dyDescent="0.25">
      <c r="A64" s="150"/>
      <c r="B64" s="160"/>
      <c r="C64" s="149"/>
      <c r="D64" s="161"/>
      <c r="E64" s="151"/>
      <c r="F64" s="151"/>
      <c r="G64" s="151"/>
      <c r="H64" s="151"/>
      <c r="I64" s="151"/>
      <c r="J64" s="156"/>
      <c r="K64" s="46"/>
      <c r="L64" s="4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ht="3" customHeight="1" x14ac:dyDescent="0.25">
      <c r="A65" s="162"/>
      <c r="B65" s="163"/>
      <c r="C65" s="164"/>
      <c r="D65" s="165"/>
      <c r="E65" s="166"/>
      <c r="F65" s="166"/>
      <c r="G65" s="166"/>
      <c r="H65" s="166"/>
      <c r="I65" s="166"/>
      <c r="J65" s="167"/>
      <c r="K65" s="46"/>
      <c r="L65" s="4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ht="3" customHeight="1" x14ac:dyDescent="0.25">
      <c r="A66" s="150"/>
      <c r="B66" s="160"/>
      <c r="C66" s="149"/>
      <c r="D66" s="161"/>
      <c r="E66" s="151"/>
      <c r="F66" s="151"/>
      <c r="G66" s="151"/>
      <c r="H66" s="151"/>
      <c r="I66" s="151"/>
      <c r="J66" s="156"/>
      <c r="K66" s="52"/>
      <c r="L66" s="4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ht="7.5" customHeight="1" x14ac:dyDescent="0.25">
      <c r="A67" s="150"/>
      <c r="B67" s="160"/>
      <c r="C67" s="149"/>
      <c r="D67" s="161"/>
      <c r="E67" s="151"/>
      <c r="F67" s="151"/>
      <c r="G67" s="151"/>
      <c r="H67" s="151"/>
      <c r="I67" s="151"/>
      <c r="J67" s="156"/>
      <c r="K67" s="52"/>
      <c r="L67" s="4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ht="13.5" hidden="1" customHeight="1" x14ac:dyDescent="0.25">
      <c r="A68" s="168" t="s">
        <v>204</v>
      </c>
      <c r="B68" s="169"/>
      <c r="C68" s="281" t="s">
        <v>205</v>
      </c>
      <c r="D68" s="282"/>
      <c r="E68" s="282"/>
      <c r="F68" s="282"/>
      <c r="G68" s="282"/>
      <c r="H68" s="282"/>
      <c r="I68" s="282"/>
      <c r="J68" s="169"/>
      <c r="K68" s="52"/>
      <c r="L68" s="48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ht="6" customHeight="1" x14ac:dyDescent="0.25">
      <c r="A69" s="150"/>
      <c r="B69" s="160"/>
      <c r="C69" s="149"/>
      <c r="D69" s="161"/>
      <c r="E69" s="151"/>
      <c r="F69" s="151"/>
      <c r="G69" s="151"/>
      <c r="H69" s="151"/>
      <c r="I69" s="151"/>
      <c r="J69" s="156"/>
      <c r="K69" s="46"/>
      <c r="L69" s="48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ht="16.5" customHeight="1" thickBot="1" x14ac:dyDescent="0.3">
      <c r="A70" s="47"/>
      <c r="B70" s="69"/>
      <c r="C70" s="108" t="s">
        <v>203</v>
      </c>
      <c r="D70" s="93"/>
      <c r="E70" s="94"/>
      <c r="F70" s="94"/>
      <c r="G70" s="94"/>
      <c r="H70" s="94"/>
      <c r="I70" s="94"/>
      <c r="J70" s="48"/>
      <c r="K70" s="46"/>
      <c r="L70" s="48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ht="17.25" customHeight="1" x14ac:dyDescent="0.25">
      <c r="A71" s="47"/>
      <c r="B71" s="69"/>
      <c r="C71" s="222" t="s">
        <v>229</v>
      </c>
      <c r="D71" s="223"/>
      <c r="E71" s="223"/>
      <c r="F71" s="223"/>
      <c r="G71" s="223"/>
      <c r="H71" s="223"/>
      <c r="I71" s="224"/>
      <c r="J71" s="48"/>
      <c r="K71" s="46"/>
      <c r="L71" s="48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ht="8.25" customHeight="1" x14ac:dyDescent="0.25">
      <c r="A72" s="47"/>
      <c r="B72" s="69"/>
      <c r="C72" s="225"/>
      <c r="D72" s="226"/>
      <c r="E72" s="226"/>
      <c r="F72" s="226"/>
      <c r="G72" s="226"/>
      <c r="H72" s="226"/>
      <c r="I72" s="227"/>
      <c r="J72" s="48"/>
      <c r="K72" s="46"/>
      <c r="L72" s="48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ht="3.75" customHeight="1" thickBot="1" x14ac:dyDescent="0.3">
      <c r="A73" s="47"/>
      <c r="B73" s="69"/>
      <c r="C73" s="228"/>
      <c r="D73" s="229"/>
      <c r="E73" s="229"/>
      <c r="F73" s="229"/>
      <c r="G73" s="229"/>
      <c r="H73" s="229"/>
      <c r="I73" s="230"/>
      <c r="J73" s="48"/>
      <c r="K73" s="46"/>
      <c r="L73" s="48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ht="29.25" hidden="1" customHeight="1" thickBot="1" x14ac:dyDescent="0.3">
      <c r="A74" s="113"/>
      <c r="B74" s="112"/>
      <c r="C74" s="111"/>
      <c r="D74" s="111"/>
      <c r="E74" s="111"/>
      <c r="F74" s="111"/>
      <c r="G74" s="111"/>
      <c r="H74" s="111"/>
      <c r="I74" s="111"/>
      <c r="J74" s="109"/>
      <c r="K74" s="110"/>
      <c r="L74" s="109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ht="3.75" hidden="1" customHeight="1" thickBot="1" x14ac:dyDescent="0.3">
      <c r="A75" s="113"/>
      <c r="B75" s="112"/>
      <c r="C75" s="111"/>
      <c r="D75" s="111"/>
      <c r="E75" s="111"/>
      <c r="F75" s="111"/>
      <c r="G75" s="111"/>
      <c r="H75" s="111"/>
      <c r="I75" s="111"/>
      <c r="J75" s="109"/>
      <c r="K75" s="110"/>
      <c r="L75" s="109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ht="3.75" hidden="1" customHeight="1" thickBot="1" x14ac:dyDescent="0.3">
      <c r="A76" s="113"/>
      <c r="B76" s="112"/>
      <c r="C76" s="119"/>
      <c r="D76" s="119"/>
      <c r="E76" s="119"/>
      <c r="F76" s="119"/>
      <c r="G76" s="119"/>
      <c r="H76" s="119"/>
      <c r="I76" s="119"/>
      <c r="J76" s="109"/>
      <c r="K76" s="110"/>
      <c r="L76" s="109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ht="3.75" hidden="1" customHeight="1" thickBot="1" x14ac:dyDescent="0.3">
      <c r="A77" s="113"/>
      <c r="B77" s="112"/>
      <c r="C77" s="119"/>
      <c r="D77" s="119"/>
      <c r="E77" s="119"/>
      <c r="F77" s="119"/>
      <c r="G77" s="119"/>
      <c r="H77" s="119"/>
      <c r="I77" s="119"/>
      <c r="J77" s="109"/>
      <c r="K77" s="110"/>
      <c r="L77" s="109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ht="75.75" hidden="1" customHeight="1" thickBot="1" x14ac:dyDescent="0.3">
      <c r="A78" s="116"/>
      <c r="B78" s="117"/>
      <c r="C78" s="119"/>
      <c r="D78" s="119"/>
      <c r="E78" s="119"/>
      <c r="F78" s="119"/>
      <c r="G78" s="119"/>
      <c r="H78" s="119"/>
      <c r="I78" s="119"/>
      <c r="J78" s="118"/>
      <c r="K78" s="115"/>
      <c r="L78" s="11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ht="12.75" customHeight="1" thickBot="1" x14ac:dyDescent="0.3">
      <c r="A79" s="184" t="s">
        <v>13</v>
      </c>
      <c r="B79" s="185"/>
      <c r="C79" s="178"/>
      <c r="D79" s="179"/>
      <c r="E79" s="179"/>
      <c r="F79" s="179"/>
      <c r="G79" s="179"/>
      <c r="H79" s="179"/>
      <c r="I79" s="180"/>
      <c r="J79" s="109"/>
      <c r="K79" s="110"/>
      <c r="L79" s="109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ht="12.75" customHeight="1" thickBot="1" x14ac:dyDescent="0.3">
      <c r="A80" s="184" t="s">
        <v>9</v>
      </c>
      <c r="B80" s="185"/>
      <c r="C80" s="217"/>
      <c r="D80" s="192"/>
      <c r="E80" s="192"/>
      <c r="F80" s="192"/>
      <c r="G80" s="192"/>
      <c r="H80" s="192"/>
      <c r="I80" s="193"/>
      <c r="J80" s="109"/>
      <c r="K80" s="110"/>
      <c r="L80" s="109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ht="12.75" customHeight="1" thickBot="1" x14ac:dyDescent="0.3">
      <c r="A81" s="266" t="s">
        <v>14</v>
      </c>
      <c r="B81" s="203"/>
      <c r="C81" s="246"/>
      <c r="D81" s="248"/>
      <c r="E81" s="92"/>
      <c r="F81" s="109"/>
      <c r="G81" s="109"/>
      <c r="H81" s="109"/>
      <c r="I81" s="109"/>
      <c r="J81" s="109"/>
      <c r="K81" s="110"/>
      <c r="L81" s="109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ht="12.75" customHeight="1" thickBot="1" x14ac:dyDescent="0.3">
      <c r="A82" s="202" t="s">
        <v>217</v>
      </c>
      <c r="B82" s="203"/>
      <c r="C82" s="246"/>
      <c r="D82" s="247"/>
      <c r="E82" s="247"/>
      <c r="F82" s="248"/>
      <c r="G82" s="85"/>
      <c r="H82" s="86"/>
      <c r="I82" s="86"/>
      <c r="J82" s="109"/>
      <c r="K82" s="110"/>
      <c r="L82" s="109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ht="12.75" customHeight="1" x14ac:dyDescent="0.25">
      <c r="A83" s="170"/>
      <c r="B83" s="172"/>
      <c r="C83" s="215" t="s">
        <v>224</v>
      </c>
      <c r="D83" s="216"/>
      <c r="E83" s="216"/>
      <c r="F83" s="216"/>
      <c r="G83" s="216"/>
      <c r="H83" s="216"/>
      <c r="I83" s="216"/>
      <c r="J83" s="118"/>
      <c r="K83" s="171"/>
      <c r="L83" s="118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ht="12" customHeight="1" x14ac:dyDescent="0.25">
      <c r="A84" s="114"/>
      <c r="B84" s="213" t="s">
        <v>225</v>
      </c>
      <c r="C84" s="214"/>
      <c r="D84" s="214"/>
      <c r="E84" s="214"/>
      <c r="F84" s="214"/>
      <c r="G84" s="214"/>
      <c r="H84" s="214"/>
      <c r="I84" s="214"/>
      <c r="J84" s="214"/>
      <c r="K84" s="110"/>
      <c r="L84" s="109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ht="12.75" customHeight="1" x14ac:dyDescent="0.25">
      <c r="A85" s="212" t="s">
        <v>226</v>
      </c>
      <c r="B85" s="212"/>
      <c r="C85" s="212"/>
      <c r="D85" s="212"/>
      <c r="E85" s="212"/>
      <c r="F85" s="212"/>
      <c r="G85" s="212"/>
      <c r="H85" s="212"/>
      <c r="I85" s="212"/>
      <c r="J85" s="212"/>
      <c r="K85" s="46"/>
      <c r="L85" s="4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ht="27" hidden="1" customHeight="1" x14ac:dyDescent="0.25">
      <c r="A86" s="280"/>
      <c r="B86" s="280"/>
      <c r="C86" s="280"/>
      <c r="D86" s="280"/>
      <c r="E86" s="280"/>
      <c r="F86" s="280"/>
      <c r="G86" s="280"/>
      <c r="H86" s="280"/>
      <c r="I86" s="280"/>
      <c r="J86" s="48"/>
      <c r="K86" s="46"/>
      <c r="L86" s="4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ht="17.25" hidden="1" customHeight="1" thickBot="1" x14ac:dyDescent="0.3">
      <c r="A87" s="55"/>
      <c r="B87" s="120"/>
      <c r="C87" s="121" t="s">
        <v>203</v>
      </c>
      <c r="D87" s="267"/>
      <c r="E87" s="268"/>
      <c r="F87" s="268"/>
      <c r="G87" s="268"/>
      <c r="H87" s="268"/>
      <c r="I87" s="268"/>
      <c r="J87" s="268"/>
      <c r="K87" s="46"/>
      <c r="L87" s="48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ht="12.75" hidden="1" customHeight="1" x14ac:dyDescent="0.2">
      <c r="A88" s="55"/>
      <c r="B88" s="69"/>
      <c r="C88" s="257" t="s">
        <v>212</v>
      </c>
      <c r="D88" s="258"/>
      <c r="E88" s="258"/>
      <c r="F88" s="258"/>
      <c r="G88" s="258"/>
      <c r="H88" s="258"/>
      <c r="I88" s="259"/>
      <c r="J88" s="20"/>
      <c r="K88" s="5"/>
      <c r="L88" s="20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ht="12.75" hidden="1" customHeight="1" x14ac:dyDescent="0.2">
      <c r="A89" s="55"/>
      <c r="B89" s="69"/>
      <c r="C89" s="260"/>
      <c r="D89" s="261"/>
      <c r="E89" s="261"/>
      <c r="F89" s="261"/>
      <c r="G89" s="261"/>
      <c r="H89" s="261"/>
      <c r="I89" s="262"/>
      <c r="J89" s="20"/>
      <c r="K89" s="5"/>
      <c r="L89" s="20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ht="12.75" hidden="1" customHeight="1" thickBot="1" x14ac:dyDescent="0.25">
      <c r="A90" s="55"/>
      <c r="B90" s="69"/>
      <c r="C90" s="263"/>
      <c r="D90" s="264"/>
      <c r="E90" s="264"/>
      <c r="F90" s="264"/>
      <c r="G90" s="264"/>
      <c r="H90" s="264"/>
      <c r="I90" s="265"/>
      <c r="J90" s="20"/>
      <c r="K90" s="5"/>
      <c r="L90" s="20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ht="11.25" hidden="1" customHeight="1" thickBot="1" x14ac:dyDescent="0.25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5"/>
      <c r="L91" s="2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ht="12.75" hidden="1" customHeight="1" thickBot="1" x14ac:dyDescent="0.25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5"/>
      <c r="L92" s="2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ht="12.75" hidden="1" customHeight="1" thickBot="1" x14ac:dyDescent="0.25">
      <c r="A93" s="55"/>
      <c r="B93" s="56"/>
      <c r="C93" s="56"/>
      <c r="D93" s="56"/>
      <c r="E93" s="57"/>
      <c r="F93" s="58"/>
      <c r="G93" s="58"/>
      <c r="H93" s="58"/>
      <c r="I93" s="58"/>
      <c r="J93" s="50"/>
      <c r="K93" s="45"/>
      <c r="L93" s="50"/>
      <c r="M93" s="45"/>
      <c r="N93" s="4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ht="14.25" hidden="1" customHeight="1" thickBot="1" x14ac:dyDescent="0.25">
      <c r="A94" s="184" t="s">
        <v>13</v>
      </c>
      <c r="B94" s="185"/>
      <c r="C94" s="178"/>
      <c r="D94" s="179"/>
      <c r="E94" s="179"/>
      <c r="F94" s="179"/>
      <c r="G94" s="179"/>
      <c r="H94" s="179"/>
      <c r="I94" s="180"/>
      <c r="J94" s="20"/>
      <c r="K94" s="5"/>
      <c r="L94" s="2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s="13" customFormat="1" ht="14.25" hidden="1" customHeight="1" thickBot="1" x14ac:dyDescent="0.25">
      <c r="A95" s="184" t="s">
        <v>9</v>
      </c>
      <c r="B95" s="185"/>
      <c r="C95" s="217"/>
      <c r="D95" s="231"/>
      <c r="E95" s="231"/>
      <c r="F95" s="231"/>
      <c r="G95" s="231"/>
      <c r="H95" s="231"/>
      <c r="I95" s="232"/>
      <c r="J95" s="84"/>
      <c r="K95" s="12"/>
      <c r="L95" s="84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 spans="1:40" ht="14.25" hidden="1" customHeight="1" thickBot="1" x14ac:dyDescent="0.3">
      <c r="A96" s="266" t="s">
        <v>14</v>
      </c>
      <c r="B96" s="203"/>
      <c r="C96" s="175"/>
      <c r="D96" s="176"/>
      <c r="E96" s="92"/>
      <c r="F96" s="48"/>
      <c r="G96" s="48"/>
      <c r="H96" s="48"/>
      <c r="I96" s="48"/>
      <c r="J96" s="48"/>
      <c r="K96" s="46"/>
      <c r="L96" s="48"/>
      <c r="M96" s="46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ht="14.25" hidden="1" customHeight="1" thickBot="1" x14ac:dyDescent="0.3">
      <c r="A97" s="266" t="s">
        <v>15</v>
      </c>
      <c r="B97" s="203"/>
      <c r="C97" s="175"/>
      <c r="D97" s="177"/>
      <c r="E97" s="177"/>
      <c r="F97" s="176"/>
      <c r="G97" s="85"/>
      <c r="H97" s="86"/>
      <c r="I97" s="86"/>
      <c r="J97" s="20"/>
      <c r="K97" s="5"/>
      <c r="L97" s="2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ht="0.75" hidden="1" customHeight="1" x14ac:dyDescent="0.25">
      <c r="A98" s="241"/>
      <c r="B98" s="241"/>
      <c r="C98" s="241"/>
      <c r="D98" s="241"/>
      <c r="E98" s="241"/>
      <c r="F98" s="241"/>
      <c r="G98" s="241"/>
      <c r="H98" s="241"/>
      <c r="I98" s="241"/>
      <c r="J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ht="14.25" hidden="1" customHeight="1" thickBot="1" x14ac:dyDescent="0.25">
      <c r="A99" s="194" t="s">
        <v>13</v>
      </c>
      <c r="B99" s="195"/>
      <c r="C99" s="181"/>
      <c r="D99" s="182"/>
      <c r="E99" s="182"/>
      <c r="F99" s="182"/>
      <c r="G99" s="182"/>
      <c r="H99" s="182"/>
      <c r="I99" s="183"/>
      <c r="J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ht="14.25" hidden="1" customHeight="1" thickBot="1" x14ac:dyDescent="0.25">
      <c r="A100" s="194" t="s">
        <v>9</v>
      </c>
      <c r="B100" s="195"/>
      <c r="C100" s="181"/>
      <c r="D100" s="182"/>
      <c r="E100" s="182"/>
      <c r="F100" s="182"/>
      <c r="G100" s="182"/>
      <c r="H100" s="182"/>
      <c r="I100" s="183"/>
      <c r="J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ht="14.25" hidden="1" customHeight="1" x14ac:dyDescent="0.25">
      <c r="A101" s="189" t="s">
        <v>14</v>
      </c>
      <c r="B101" s="190"/>
      <c r="C101" s="200"/>
      <c r="D101" s="201"/>
      <c r="E101" s="198"/>
      <c r="F101" s="199"/>
      <c r="G101" s="199"/>
      <c r="H101" s="199"/>
      <c r="I101" s="199"/>
      <c r="J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ht="14.25" hidden="1" customHeight="1" thickBot="1" x14ac:dyDescent="0.3">
      <c r="A102" s="245" t="s">
        <v>15</v>
      </c>
      <c r="B102" s="190"/>
      <c r="C102" s="191"/>
      <c r="D102" s="192"/>
      <c r="E102" s="192"/>
      <c r="F102" s="193"/>
      <c r="G102" s="196"/>
      <c r="H102" s="197"/>
      <c r="I102" s="197"/>
      <c r="J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ht="21.75" hidden="1" customHeight="1" x14ac:dyDescent="0.25">
      <c r="A103" s="241"/>
      <c r="B103" s="241"/>
      <c r="C103" s="241"/>
      <c r="D103" s="241"/>
      <c r="E103" s="241"/>
      <c r="F103" s="241"/>
      <c r="G103" s="241"/>
      <c r="H103" s="241"/>
      <c r="I103" s="241"/>
      <c r="J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ht="14.25" hidden="1" customHeight="1" thickBot="1" x14ac:dyDescent="0.25">
      <c r="A104" s="194" t="s">
        <v>13</v>
      </c>
      <c r="B104" s="195"/>
      <c r="C104" s="238"/>
      <c r="D104" s="239"/>
      <c r="E104" s="239"/>
      <c r="F104" s="239"/>
      <c r="G104" s="239"/>
      <c r="H104" s="239"/>
      <c r="I104" s="240"/>
      <c r="J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ht="14.25" hidden="1" customHeight="1" thickBot="1" x14ac:dyDescent="0.25">
      <c r="A105" s="194" t="s">
        <v>9</v>
      </c>
      <c r="B105" s="195"/>
      <c r="C105" s="181"/>
      <c r="D105" s="182"/>
      <c r="E105" s="182"/>
      <c r="F105" s="182"/>
      <c r="G105" s="182"/>
      <c r="H105" s="182"/>
      <c r="I105" s="183"/>
      <c r="J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ht="14.25" hidden="1" customHeight="1" x14ac:dyDescent="0.25">
      <c r="A106" s="189" t="s">
        <v>14</v>
      </c>
      <c r="B106" s="190"/>
      <c r="C106" s="200"/>
      <c r="D106" s="201"/>
      <c r="E106" s="198"/>
      <c r="F106" s="199"/>
      <c r="G106" s="199"/>
      <c r="H106" s="199"/>
      <c r="I106" s="199"/>
      <c r="J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ht="14.25" hidden="1" customHeight="1" thickBot="1" x14ac:dyDescent="0.3">
      <c r="A107" s="189" t="s">
        <v>15</v>
      </c>
      <c r="B107" s="190"/>
      <c r="C107" s="191"/>
      <c r="D107" s="192"/>
      <c r="E107" s="192"/>
      <c r="F107" s="193"/>
      <c r="G107" s="196"/>
      <c r="H107" s="197"/>
      <c r="I107" s="197"/>
      <c r="J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ht="12.75" hidden="1" customHeight="1" x14ac:dyDescent="0.25">
      <c r="A108" s="24"/>
      <c r="B108" s="2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ht="11.25" hidden="1" customHeight="1" x14ac:dyDescent="0.25">
      <c r="A109" s="24"/>
      <c r="B109" s="25"/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ht="14.25" hidden="1" customHeight="1" thickBot="1" x14ac:dyDescent="0.25">
      <c r="A110" s="194" t="s">
        <v>13</v>
      </c>
      <c r="B110" s="195"/>
      <c r="C110" s="181"/>
      <c r="D110" s="182"/>
      <c r="E110" s="182"/>
      <c r="F110" s="182"/>
      <c r="G110" s="182"/>
      <c r="H110" s="182"/>
      <c r="I110" s="183"/>
      <c r="J110" s="29"/>
      <c r="K110" s="88"/>
      <c r="L110" s="29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ht="13.15" hidden="1" customHeight="1" outlineLevel="1" x14ac:dyDescent="0.2">
      <c r="A111" s="194" t="s">
        <v>9</v>
      </c>
      <c r="B111" s="195"/>
      <c r="C111" s="181"/>
      <c r="D111" s="182"/>
      <c r="E111" s="182"/>
      <c r="F111" s="182"/>
      <c r="G111" s="182"/>
      <c r="H111" s="182"/>
      <c r="I111" s="183"/>
      <c r="J111" s="29"/>
      <c r="K111" s="88"/>
      <c r="L111" s="29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ht="11.45" hidden="1" customHeight="1" outlineLevel="1" x14ac:dyDescent="0.25">
      <c r="A112" s="189" t="s">
        <v>14</v>
      </c>
      <c r="B112" s="190"/>
      <c r="C112" s="191"/>
      <c r="D112" s="193"/>
      <c r="E112" s="10"/>
      <c r="F112" s="10"/>
      <c r="G112" s="10"/>
      <c r="H112" s="10"/>
      <c r="I112" s="10"/>
      <c r="J112" s="29"/>
      <c r="K112" s="88"/>
      <c r="L112" s="29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s="14" customFormat="1" ht="2.25" hidden="1" customHeight="1" thickBot="1" x14ac:dyDescent="0.3">
      <c r="A113" s="189" t="s">
        <v>15</v>
      </c>
      <c r="B113" s="190"/>
      <c r="C113" s="191"/>
      <c r="D113" s="192"/>
      <c r="E113" s="192"/>
      <c r="F113" s="193"/>
      <c r="G113" s="9"/>
      <c r="H113" s="10"/>
      <c r="I113" s="10"/>
      <c r="J113" s="24"/>
      <c r="K113" s="89"/>
      <c r="L113" s="24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</row>
    <row r="114" spans="1:40" s="11" customFormat="1" ht="14.25" hidden="1" customHeight="1" thickBot="1" x14ac:dyDescent="0.3">
      <c r="A114" s="194" t="s">
        <v>9</v>
      </c>
      <c r="B114" s="195"/>
      <c r="C114" s="181"/>
      <c r="D114" s="182"/>
      <c r="E114" s="182"/>
      <c r="F114" s="182"/>
      <c r="G114" s="182"/>
      <c r="H114" s="182"/>
      <c r="I114" s="183"/>
      <c r="J114" s="26"/>
      <c r="K114" s="90"/>
      <c r="L114" s="26"/>
      <c r="M114" s="15"/>
      <c r="N114" s="15"/>
      <c r="O114" s="15"/>
      <c r="P114" s="21"/>
      <c r="Q114" s="21"/>
      <c r="R114" s="21"/>
      <c r="S114" s="21"/>
      <c r="T114" s="21"/>
      <c r="U114" s="21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</row>
    <row r="115" spans="1:40" ht="14.25" hidden="1" customHeight="1" x14ac:dyDescent="0.25">
      <c r="A115" s="189" t="s">
        <v>14</v>
      </c>
      <c r="B115" s="190"/>
      <c r="C115" s="200"/>
      <c r="D115" s="201"/>
      <c r="E115" s="198"/>
      <c r="F115" s="199"/>
      <c r="G115" s="199"/>
      <c r="H115" s="199"/>
      <c r="I115" s="199"/>
      <c r="J115" s="27"/>
      <c r="K115" s="88"/>
      <c r="L115" s="27"/>
      <c r="M115" s="5"/>
      <c r="N115" s="5"/>
      <c r="O115" s="5"/>
      <c r="P115" s="22"/>
      <c r="Q115" s="22"/>
      <c r="R115" s="22"/>
      <c r="S115" s="22"/>
      <c r="T115" s="22"/>
      <c r="U115" s="22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ht="13.5" hidden="1" customHeight="1" thickBot="1" x14ac:dyDescent="0.3">
      <c r="A116" s="189" t="s">
        <v>15</v>
      </c>
      <c r="B116" s="190"/>
      <c r="C116" s="191"/>
      <c r="D116" s="192"/>
      <c r="E116" s="192"/>
      <c r="F116" s="193"/>
      <c r="G116" s="196"/>
      <c r="H116" s="197"/>
      <c r="I116" s="197"/>
      <c r="J116" s="27"/>
      <c r="K116" s="88"/>
      <c r="L116" s="27"/>
      <c r="M116" s="5"/>
      <c r="N116" s="5"/>
      <c r="O116" s="5"/>
      <c r="P116" s="22"/>
      <c r="Q116" s="22"/>
      <c r="R116" s="22"/>
      <c r="S116" s="22"/>
      <c r="T116" s="22"/>
      <c r="U116" s="22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ht="0.75" hidden="1" customHeight="1" x14ac:dyDescent="0.2">
      <c r="A117" s="254"/>
      <c r="B117" s="254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2"/>
      <c r="Q117" s="22"/>
      <c r="R117" s="22"/>
      <c r="S117" s="22"/>
      <c r="T117" s="22"/>
      <c r="U117" s="22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ht="11.25" hidden="1" customHeight="1" x14ac:dyDescent="0.2">
      <c r="A118" s="254"/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2"/>
      <c r="Q118" s="22"/>
      <c r="R118" s="22"/>
      <c r="S118" s="22"/>
      <c r="T118" s="22"/>
      <c r="U118" s="22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ht="3" hidden="1" customHeight="1" thickBot="1" x14ac:dyDescent="0.25">
      <c r="A119" s="194" t="s">
        <v>13</v>
      </c>
      <c r="B119" s="195"/>
      <c r="C119" s="181"/>
      <c r="D119" s="182"/>
      <c r="E119" s="182"/>
      <c r="F119" s="182"/>
      <c r="G119" s="182"/>
      <c r="H119" s="182"/>
      <c r="I119" s="183"/>
      <c r="J119" s="27"/>
      <c r="K119" s="88"/>
      <c r="L119" s="27"/>
      <c r="M119" s="5"/>
      <c r="N119" s="5"/>
      <c r="O119" s="5"/>
      <c r="P119" s="22"/>
      <c r="Q119" s="22"/>
      <c r="R119" s="22"/>
      <c r="S119" s="22"/>
      <c r="T119" s="22"/>
      <c r="U119" s="22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ht="14.25" hidden="1" customHeight="1" thickBot="1" x14ac:dyDescent="0.25">
      <c r="A120" s="194" t="s">
        <v>9</v>
      </c>
      <c r="B120" s="195"/>
      <c r="C120" s="181"/>
      <c r="D120" s="182"/>
      <c r="E120" s="182"/>
      <c r="F120" s="182"/>
      <c r="G120" s="182"/>
      <c r="H120" s="182"/>
      <c r="I120" s="183"/>
      <c r="J120" s="27"/>
      <c r="K120" s="88"/>
      <c r="L120" s="27"/>
      <c r="M120" s="5"/>
      <c r="N120" s="5"/>
      <c r="O120" s="5"/>
      <c r="P120" s="22"/>
      <c r="Q120" s="22"/>
      <c r="R120" s="22"/>
      <c r="S120" s="22"/>
      <c r="T120" s="22"/>
      <c r="U120" s="22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ht="14.25" hidden="1" customHeight="1" x14ac:dyDescent="0.25">
      <c r="A121" s="189" t="s">
        <v>14</v>
      </c>
      <c r="B121" s="190"/>
      <c r="C121" s="200"/>
      <c r="D121" s="201"/>
      <c r="E121" s="198"/>
      <c r="F121" s="199"/>
      <c r="G121" s="199"/>
      <c r="H121" s="199"/>
      <c r="I121" s="199"/>
      <c r="J121" s="27"/>
      <c r="K121" s="88"/>
      <c r="L121" s="27"/>
      <c r="M121" s="5"/>
      <c r="N121" s="5"/>
      <c r="O121" s="5"/>
      <c r="P121" s="22"/>
      <c r="Q121" s="22"/>
      <c r="R121" s="22"/>
      <c r="S121" s="22"/>
      <c r="T121" s="22"/>
      <c r="U121" s="22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ht="14.25" hidden="1" customHeight="1" thickBot="1" x14ac:dyDescent="0.3">
      <c r="A122" s="189" t="s">
        <v>15</v>
      </c>
      <c r="B122" s="190"/>
      <c r="C122" s="191"/>
      <c r="D122" s="192"/>
      <c r="E122" s="192"/>
      <c r="F122" s="193"/>
      <c r="G122" s="196"/>
      <c r="H122" s="197"/>
      <c r="I122" s="197"/>
      <c r="J122" s="27"/>
      <c r="K122" s="88"/>
      <c r="L122" s="27"/>
      <c r="M122" s="5"/>
      <c r="N122" s="5"/>
      <c r="O122" s="5"/>
      <c r="P122" s="22"/>
      <c r="Q122" s="22"/>
      <c r="R122" s="22"/>
      <c r="S122" s="22"/>
      <c r="T122" s="22"/>
      <c r="U122" s="22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ht="12.75" hidden="1" customHeight="1" x14ac:dyDescent="0.2">
      <c r="A123" s="28"/>
      <c r="B123" s="27"/>
      <c r="C123" s="27"/>
      <c r="D123" s="27"/>
      <c r="E123" s="27"/>
      <c r="F123" s="27"/>
      <c r="G123" s="27"/>
      <c r="H123" s="27"/>
      <c r="I123" s="27"/>
      <c r="J123" s="27"/>
      <c r="K123" s="88"/>
      <c r="L123" s="27"/>
      <c r="M123" s="5"/>
      <c r="N123" s="5"/>
      <c r="O123" s="5"/>
      <c r="P123" s="22"/>
      <c r="Q123" s="22"/>
      <c r="R123" s="22"/>
      <c r="S123" s="22"/>
      <c r="T123" s="22"/>
      <c r="U123" s="22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ht="12.75" hidden="1" customHeight="1" x14ac:dyDescent="0.2">
      <c r="A124" s="28"/>
      <c r="B124" s="27"/>
      <c r="C124" s="27"/>
      <c r="D124" s="27"/>
      <c r="E124" s="27"/>
      <c r="F124" s="27"/>
      <c r="G124" s="27"/>
      <c r="H124" s="27"/>
      <c r="I124" s="27"/>
      <c r="J124" s="27"/>
      <c r="K124" s="88"/>
      <c r="L124" s="27"/>
      <c r="M124" s="5"/>
      <c r="N124" s="5"/>
      <c r="O124" s="5"/>
      <c r="P124" s="22"/>
      <c r="Q124" s="22"/>
      <c r="R124" s="22"/>
      <c r="S124" s="22"/>
      <c r="T124" s="22"/>
      <c r="U124" s="22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ht="12.75" hidden="1" customHeight="1" x14ac:dyDescent="0.2">
      <c r="A125" s="28"/>
      <c r="B125" s="27"/>
      <c r="C125" s="27"/>
      <c r="D125" s="27"/>
      <c r="E125" s="27"/>
      <c r="F125" s="27"/>
      <c r="G125" s="27"/>
      <c r="H125" s="27"/>
      <c r="I125" s="27"/>
      <c r="J125" s="27"/>
      <c r="K125" s="88"/>
      <c r="L125" s="27"/>
      <c r="M125" s="5"/>
      <c r="N125" s="5"/>
      <c r="O125" s="5"/>
      <c r="P125" s="22"/>
      <c r="Q125" s="22"/>
      <c r="R125" s="22"/>
      <c r="S125" s="22"/>
      <c r="T125" s="22"/>
      <c r="U125" s="22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ht="20.25" hidden="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88"/>
      <c r="L126" s="27"/>
      <c r="M126" s="5"/>
      <c r="N126" s="5"/>
      <c r="O126" s="5"/>
      <c r="P126" s="22"/>
      <c r="Q126" s="22"/>
      <c r="R126" s="22"/>
      <c r="S126" s="22"/>
      <c r="T126" s="22"/>
      <c r="U126" s="22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5" customFormat="1" hidden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88"/>
      <c r="L127" s="27"/>
      <c r="P127" s="22"/>
      <c r="Q127" s="22"/>
      <c r="R127" s="22"/>
      <c r="S127" s="22"/>
      <c r="T127" s="22"/>
      <c r="U127" s="22"/>
    </row>
    <row r="128" spans="1:40" s="5" customFormat="1" hidden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88"/>
      <c r="L128" s="27"/>
      <c r="P128" s="22"/>
      <c r="Q128" s="22"/>
      <c r="R128" s="22"/>
      <c r="S128" s="22"/>
      <c r="T128" s="22"/>
      <c r="U128" s="22"/>
    </row>
    <row r="129" spans="1:69" s="5" customFormat="1" hidden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88"/>
      <c r="L129" s="27"/>
      <c r="P129" s="22"/>
      <c r="Q129" s="22"/>
      <c r="R129" s="22"/>
      <c r="S129" s="22"/>
      <c r="T129" s="22"/>
      <c r="U129" s="22"/>
    </row>
    <row r="130" spans="1:69" s="5" customFormat="1" hidden="1" x14ac:dyDescent="0.2">
      <c r="K130" s="87"/>
    </row>
    <row r="131" spans="1:69" s="5" customFormat="1" hidden="1" x14ac:dyDescent="0.2">
      <c r="K131" s="87"/>
    </row>
    <row r="132" spans="1:69" s="5" customFormat="1" hidden="1" x14ac:dyDescent="0.2">
      <c r="A132" s="32" t="s">
        <v>168</v>
      </c>
      <c r="K132" s="87"/>
    </row>
    <row r="133" spans="1:69" s="5" customFormat="1" ht="10.5" hidden="1" customHeight="1" x14ac:dyDescent="0.25">
      <c r="A133" s="20"/>
      <c r="B133" s="335" t="s">
        <v>211</v>
      </c>
      <c r="C133" s="216"/>
      <c r="D133" s="216"/>
      <c r="E133" s="216"/>
      <c r="F133" s="216"/>
      <c r="G133" s="216"/>
      <c r="H133" s="20"/>
      <c r="I133" s="20"/>
      <c r="J133" s="20"/>
      <c r="L133" s="20"/>
    </row>
    <row r="134" spans="1:69" s="5" customFormat="1" hidden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L134" s="20"/>
    </row>
    <row r="135" spans="1:69" s="5" customFormat="1" ht="13.5" hidden="1" customHeight="1" x14ac:dyDescent="0.2">
      <c r="A135" s="186"/>
      <c r="B135" s="186"/>
      <c r="C135" s="186"/>
      <c r="D135" s="186"/>
      <c r="E135" s="186"/>
      <c r="F135" s="186"/>
      <c r="G135" s="186"/>
      <c r="H135" s="186"/>
      <c r="I135" s="186"/>
      <c r="J135" s="186"/>
      <c r="L135" s="20"/>
    </row>
    <row r="136" spans="1:69" s="5" customFormat="1" ht="3" customHeigh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L136" s="20"/>
    </row>
    <row r="137" spans="1:69" s="5" customFormat="1" ht="9" hidden="1" customHeigh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L137" s="20"/>
    </row>
    <row r="138" spans="1:69" ht="7.5" customHeight="1" x14ac:dyDescent="0.2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1:69" s="5" customFormat="1" ht="13.5" customHeight="1" x14ac:dyDescent="0.2">
      <c r="A139" s="358" t="s">
        <v>220</v>
      </c>
      <c r="B139" s="359"/>
      <c r="C139" s="359"/>
      <c r="D139" s="359"/>
      <c r="E139" s="359"/>
      <c r="F139" s="359"/>
      <c r="G139" s="359"/>
      <c r="H139" s="359"/>
      <c r="I139" s="359"/>
      <c r="J139" s="359"/>
      <c r="L139" s="20"/>
    </row>
    <row r="140" spans="1:69" s="5" customFormat="1" ht="4.5" customHeight="1" thickBot="1" x14ac:dyDescent="0.3">
      <c r="A140" s="141"/>
      <c r="B140" s="142"/>
      <c r="C140" s="142"/>
      <c r="D140" s="142"/>
      <c r="E140" s="142"/>
      <c r="F140" s="142"/>
      <c r="G140" s="142"/>
      <c r="H140" s="142"/>
      <c r="I140" s="142"/>
      <c r="J140" s="142"/>
      <c r="L140" s="20"/>
    </row>
    <row r="141" spans="1:69" s="5" customFormat="1" ht="12" hidden="1" customHeight="1" x14ac:dyDescent="0.25">
      <c r="A141" s="102"/>
      <c r="B141" s="106"/>
      <c r="C141" s="106"/>
      <c r="D141" s="106"/>
      <c r="E141" s="106"/>
      <c r="F141" s="106"/>
      <c r="G141" s="106"/>
      <c r="H141" s="106"/>
      <c r="I141" s="106"/>
      <c r="J141" s="106"/>
      <c r="L141" s="20"/>
    </row>
    <row r="142" spans="1:69" s="5" customFormat="1" ht="12" hidden="1" customHeight="1" x14ac:dyDescent="0.2">
      <c r="A142" s="335" t="s">
        <v>213</v>
      </c>
      <c r="B142" s="335"/>
      <c r="C142" s="335"/>
      <c r="D142" s="335"/>
      <c r="E142" s="335"/>
      <c r="F142" s="335"/>
      <c r="G142" s="335"/>
      <c r="H142" s="335"/>
      <c r="I142" s="335"/>
      <c r="J142" s="335"/>
      <c r="L142" s="20"/>
    </row>
    <row r="143" spans="1:69" s="5" customFormat="1" ht="12" hidden="1" customHeight="1" x14ac:dyDescent="0.25">
      <c r="A143" s="122"/>
      <c r="B143" s="123"/>
      <c r="C143" s="124"/>
      <c r="D143" s="124"/>
      <c r="E143" s="124"/>
      <c r="F143" s="124"/>
      <c r="G143" s="124"/>
      <c r="H143" s="124"/>
      <c r="I143" s="124"/>
      <c r="J143" s="124"/>
      <c r="L143" s="20"/>
    </row>
    <row r="144" spans="1:69" s="5" customFormat="1" ht="12" hidden="1" customHeight="1" x14ac:dyDescent="0.25">
      <c r="A144" s="125" t="s">
        <v>206</v>
      </c>
      <c r="B144" s="336"/>
      <c r="C144" s="337"/>
      <c r="D144" s="337"/>
      <c r="E144" s="337"/>
      <c r="F144" s="337"/>
      <c r="G144" s="337"/>
      <c r="H144" s="337"/>
      <c r="I144" s="338"/>
      <c r="J144" s="124"/>
      <c r="L144" s="20"/>
    </row>
    <row r="145" spans="1:12" s="5" customFormat="1" ht="17.25" hidden="1" customHeight="1" thickBot="1" x14ac:dyDescent="0.3">
      <c r="A145" s="122"/>
      <c r="B145" s="339"/>
      <c r="C145" s="340"/>
      <c r="D145" s="340"/>
      <c r="E145" s="340"/>
      <c r="F145" s="340"/>
      <c r="G145" s="340"/>
      <c r="H145" s="340"/>
      <c r="I145" s="341"/>
      <c r="J145" s="124"/>
      <c r="L145" s="20"/>
    </row>
    <row r="146" spans="1:12" s="5" customFormat="1" ht="13.5" hidden="1" customHeight="1" x14ac:dyDescent="0.25">
      <c r="A146" s="122" t="s">
        <v>207</v>
      </c>
      <c r="B146" s="342"/>
      <c r="C146" s="343"/>
      <c r="D146" s="343"/>
      <c r="E146" s="343"/>
      <c r="F146" s="343"/>
      <c r="G146" s="343"/>
      <c r="H146" s="343"/>
      <c r="I146" s="344"/>
      <c r="J146" s="124"/>
      <c r="L146" s="20"/>
    </row>
    <row r="147" spans="1:12" s="5" customFormat="1" ht="13.5" hidden="1" customHeight="1" x14ac:dyDescent="0.25">
      <c r="A147" s="122"/>
      <c r="B147" s="126"/>
      <c r="C147" s="126"/>
      <c r="D147" s="126"/>
      <c r="E147" s="126"/>
      <c r="F147" s="126"/>
      <c r="G147" s="126"/>
      <c r="H147" s="126"/>
      <c r="I147" s="126"/>
      <c r="J147" s="124"/>
      <c r="L147" s="20"/>
    </row>
    <row r="148" spans="1:12" s="5" customFormat="1" ht="13.5" hidden="1" customHeight="1" x14ac:dyDescent="0.25">
      <c r="A148" s="125" t="s">
        <v>208</v>
      </c>
      <c r="B148" s="345"/>
      <c r="C148" s="346"/>
      <c r="D148" s="346"/>
      <c r="E148" s="346"/>
      <c r="F148" s="346"/>
      <c r="G148" s="346"/>
      <c r="H148" s="346"/>
      <c r="I148" s="347"/>
      <c r="J148" s="124"/>
      <c r="L148" s="20"/>
    </row>
    <row r="149" spans="1:12" s="5" customFormat="1" ht="13.5" hidden="1" customHeight="1" x14ac:dyDescent="0.25">
      <c r="A149" s="122"/>
      <c r="B149" s="348"/>
      <c r="C149" s="349"/>
      <c r="D149" s="349"/>
      <c r="E149" s="349"/>
      <c r="F149" s="349"/>
      <c r="G149" s="349"/>
      <c r="H149" s="349"/>
      <c r="I149" s="350"/>
      <c r="J149" s="124"/>
      <c r="L149" s="20"/>
    </row>
    <row r="150" spans="1:12" s="5" customFormat="1" ht="0.75" hidden="1" customHeight="1" thickBot="1" x14ac:dyDescent="0.3">
      <c r="A150" s="122"/>
      <c r="B150" s="348"/>
      <c r="C150" s="349"/>
      <c r="D150" s="349"/>
      <c r="E150" s="349"/>
      <c r="F150" s="349"/>
      <c r="G150" s="349"/>
      <c r="H150" s="349"/>
      <c r="I150" s="350"/>
      <c r="J150" s="124"/>
      <c r="L150" s="20"/>
    </row>
    <row r="151" spans="1:12" s="5" customFormat="1" ht="11.25" hidden="1" customHeight="1" x14ac:dyDescent="0.25">
      <c r="A151" s="122"/>
      <c r="B151" s="351"/>
      <c r="C151" s="352"/>
      <c r="D151" s="352"/>
      <c r="E151" s="352"/>
      <c r="F151" s="352"/>
      <c r="G151" s="352"/>
      <c r="H151" s="352"/>
      <c r="I151" s="353"/>
      <c r="J151" s="124"/>
      <c r="L151" s="20"/>
    </row>
    <row r="152" spans="1:12" s="5" customFormat="1" ht="20.25" hidden="1" customHeight="1" thickBot="1" x14ac:dyDescent="0.3">
      <c r="A152" s="122"/>
      <c r="B152" s="127"/>
      <c r="C152" s="127"/>
      <c r="D152" s="127"/>
      <c r="E152" s="127"/>
      <c r="F152" s="127"/>
      <c r="G152" s="127"/>
      <c r="H152" s="127"/>
      <c r="I152" s="127"/>
      <c r="J152" s="124"/>
      <c r="L152" s="20"/>
    </row>
    <row r="153" spans="1:12" s="5" customFormat="1" ht="23.25" hidden="1" customHeight="1" thickBot="1" x14ac:dyDescent="0.3">
      <c r="A153" s="354" t="s">
        <v>209</v>
      </c>
      <c r="B153" s="355"/>
      <c r="C153" s="128"/>
      <c r="D153" s="127"/>
      <c r="E153" s="127"/>
      <c r="F153" s="127"/>
      <c r="G153" s="127"/>
      <c r="H153" s="127"/>
      <c r="I153" s="127"/>
      <c r="J153" s="124"/>
      <c r="L153" s="20"/>
    </row>
    <row r="154" spans="1:12" s="5" customFormat="1" ht="25.5" hidden="1" customHeight="1" x14ac:dyDescent="0.25">
      <c r="A154" s="122"/>
      <c r="B154" s="126"/>
      <c r="C154" s="126"/>
      <c r="D154" s="126"/>
      <c r="E154" s="126"/>
      <c r="F154" s="126"/>
      <c r="G154" s="126"/>
      <c r="H154" s="126"/>
      <c r="I154" s="126"/>
      <c r="J154" s="124"/>
      <c r="L154" s="20"/>
    </row>
    <row r="155" spans="1:12" s="5" customFormat="1" ht="61.5" customHeight="1" x14ac:dyDescent="0.2">
      <c r="A155" s="360"/>
      <c r="B155" s="361"/>
      <c r="C155" s="361"/>
      <c r="D155" s="361"/>
      <c r="E155" s="361"/>
      <c r="F155" s="361"/>
      <c r="G155" s="361"/>
      <c r="H155" s="361"/>
      <c r="I155" s="361"/>
      <c r="J155" s="361"/>
      <c r="L155" s="20"/>
    </row>
    <row r="156" spans="1:12" s="5" customFormat="1" ht="24.75" customHeight="1" thickBot="1" x14ac:dyDescent="0.25">
      <c r="A156" s="362"/>
      <c r="B156" s="362"/>
      <c r="C156" s="362"/>
      <c r="D156" s="362"/>
      <c r="E156" s="362"/>
      <c r="F156" s="362"/>
      <c r="G156" s="362"/>
      <c r="H156" s="362"/>
      <c r="I156" s="362"/>
      <c r="J156" s="362"/>
      <c r="L156" s="20"/>
    </row>
    <row r="157" spans="1:12" s="5" customFormat="1" ht="12" customHeight="1" x14ac:dyDescent="0.2">
      <c r="A157" s="332"/>
      <c r="B157" s="333"/>
      <c r="C157" s="333"/>
      <c r="D157" s="333"/>
      <c r="E157" s="333"/>
      <c r="F157" s="333"/>
      <c r="G157" s="333"/>
      <c r="H157" s="333"/>
      <c r="I157" s="333"/>
      <c r="J157" s="333"/>
      <c r="L157" s="20"/>
    </row>
    <row r="158" spans="1:12" s="5" customFormat="1" ht="5.25" customHeight="1" x14ac:dyDescent="0.2">
      <c r="A158" s="187" t="s">
        <v>210</v>
      </c>
      <c r="B158" s="187"/>
      <c r="C158" s="187"/>
      <c r="D158" s="187"/>
      <c r="E158" s="187"/>
      <c r="F158" s="187"/>
      <c r="G158" s="187"/>
      <c r="H158" s="187"/>
      <c r="I158" s="187"/>
      <c r="J158" s="187"/>
      <c r="L158" s="20"/>
    </row>
    <row r="159" spans="1:12" s="5" customFormat="1" ht="13.5" hidden="1" customHeight="1" x14ac:dyDescent="0.2">
      <c r="A159" s="188"/>
      <c r="B159" s="188"/>
      <c r="C159" s="188"/>
      <c r="D159" s="188"/>
      <c r="E159" s="188"/>
      <c r="F159" s="188"/>
      <c r="G159" s="188"/>
      <c r="H159" s="188"/>
      <c r="I159" s="188"/>
      <c r="J159" s="188"/>
      <c r="L159" s="20"/>
    </row>
    <row r="160" spans="1:12" s="5" customFormat="1" ht="11.25" hidden="1" customHeight="1" x14ac:dyDescent="0.2">
      <c r="A160" s="188"/>
      <c r="B160" s="188"/>
      <c r="C160" s="188"/>
      <c r="D160" s="188"/>
      <c r="E160" s="188"/>
      <c r="F160" s="188"/>
      <c r="G160" s="188"/>
      <c r="H160" s="188"/>
      <c r="I160" s="188"/>
      <c r="J160" s="188"/>
      <c r="L160" s="20"/>
    </row>
    <row r="161" spans="1:13" s="5" customFormat="1" ht="21.75" hidden="1" customHeight="1" x14ac:dyDescent="0.2">
      <c r="A161" s="188"/>
      <c r="B161" s="188"/>
      <c r="C161" s="188"/>
      <c r="D161" s="188"/>
      <c r="E161" s="188"/>
      <c r="F161" s="188"/>
      <c r="G161" s="188"/>
      <c r="H161" s="188"/>
      <c r="I161" s="188"/>
      <c r="J161" s="188"/>
      <c r="L161" s="20"/>
    </row>
    <row r="162" spans="1:13" s="5" customFormat="1" ht="12" hidden="1" customHeight="1" x14ac:dyDescent="0.2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L162" s="20"/>
    </row>
    <row r="163" spans="1:13" s="5" customFormat="1" ht="12" hidden="1" customHeight="1" x14ac:dyDescent="0.2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L163" s="20"/>
    </row>
    <row r="164" spans="1:13" s="5" customFormat="1" ht="15" hidden="1" customHeight="1" x14ac:dyDescent="0.2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L164" s="20"/>
    </row>
    <row r="165" spans="1:13" s="5" customFormat="1" ht="34.5" hidden="1" customHeight="1" x14ac:dyDescent="0.2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L165" s="20"/>
    </row>
    <row r="166" spans="1:13" s="5" customFormat="1" ht="3" customHeight="1" x14ac:dyDescent="0.2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L166" s="20"/>
    </row>
    <row r="167" spans="1:13" s="5" customFormat="1" ht="3" customHeight="1" x14ac:dyDescent="0.2">
      <c r="A167" s="186"/>
      <c r="B167" s="186"/>
      <c r="C167" s="186"/>
      <c r="D167" s="186"/>
      <c r="E167" s="186"/>
      <c r="F167" s="186"/>
      <c r="G167" s="186"/>
      <c r="H167" s="186"/>
      <c r="I167" s="186"/>
      <c r="J167" s="186"/>
      <c r="L167" s="20"/>
    </row>
    <row r="168" spans="1:13" s="5" customFormat="1" ht="2.2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L168" s="20"/>
    </row>
    <row r="169" spans="1:13" s="5" customFormat="1" ht="12.75" customHeight="1" x14ac:dyDescent="0.2">
      <c r="A169" s="188" t="s">
        <v>214</v>
      </c>
      <c r="B169" s="188"/>
      <c r="C169" s="188"/>
      <c r="D169" s="188"/>
      <c r="E169" s="188"/>
      <c r="F169" s="188"/>
      <c r="G169" s="188"/>
      <c r="H169" s="188"/>
      <c r="I169" s="188"/>
      <c r="J169" s="188"/>
      <c r="L169" s="20"/>
    </row>
    <row r="170" spans="1:13" s="5" customFormat="1" ht="12.75" customHeight="1" x14ac:dyDescent="0.2">
      <c r="A170" s="256" t="s">
        <v>227</v>
      </c>
      <c r="B170" s="174"/>
      <c r="C170" s="174"/>
      <c r="D170" s="174"/>
      <c r="E170" s="174"/>
      <c r="F170" s="174"/>
      <c r="G170" s="174"/>
      <c r="H170" s="174"/>
      <c r="I170" s="174"/>
      <c r="J170" s="174"/>
      <c r="L170" s="20"/>
    </row>
    <row r="171" spans="1:13" s="5" customFormat="1" ht="12.75" customHeight="1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L171" s="20"/>
    </row>
    <row r="172" spans="1:13" s="5" customFormat="1" ht="12.75" customHeight="1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L172" s="20"/>
    </row>
    <row r="173" spans="1:13" s="5" customFormat="1" ht="12.75" customHeight="1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L173" s="20"/>
    </row>
    <row r="174" spans="1:13" s="5" customFormat="1" ht="12.75" customHeight="1" x14ac:dyDescent="0.2">
      <c r="A174" s="174"/>
      <c r="B174" s="174"/>
      <c r="C174" s="174"/>
      <c r="D174" s="174"/>
      <c r="E174" s="174"/>
      <c r="F174" s="174"/>
      <c r="G174" s="174"/>
      <c r="H174" s="174"/>
      <c r="I174" s="174"/>
      <c r="J174" s="174"/>
      <c r="L174" s="20"/>
      <c r="M174" s="6"/>
    </row>
    <row r="175" spans="1:13" s="5" customFormat="1" ht="12.75" customHeight="1" x14ac:dyDescent="0.2">
      <c r="A175" s="174"/>
      <c r="B175" s="174"/>
      <c r="C175" s="174"/>
      <c r="D175" s="174"/>
      <c r="E175" s="174"/>
      <c r="F175" s="174"/>
      <c r="G175" s="174"/>
      <c r="H175" s="174"/>
      <c r="I175" s="174"/>
      <c r="J175" s="174"/>
      <c r="L175" s="20"/>
    </row>
    <row r="176" spans="1:13" s="5" customFormat="1" ht="0.75" customHeight="1" x14ac:dyDescent="0.2">
      <c r="A176" s="174"/>
      <c r="B176" s="174"/>
      <c r="C176" s="174"/>
      <c r="D176" s="174"/>
      <c r="E176" s="174"/>
      <c r="F176" s="174"/>
      <c r="G176" s="174"/>
      <c r="H176" s="174"/>
      <c r="I176" s="174"/>
      <c r="J176" s="174"/>
      <c r="L176" s="20"/>
    </row>
    <row r="177" spans="1:76" s="5" customFormat="1" ht="12.75" customHeight="1" x14ac:dyDescent="0.2">
      <c r="A177" s="174"/>
      <c r="B177" s="174"/>
      <c r="C177" s="174"/>
      <c r="D177" s="174"/>
      <c r="E177" s="174"/>
      <c r="F177" s="174"/>
      <c r="G177" s="174"/>
      <c r="H177" s="174"/>
      <c r="I177" s="174"/>
      <c r="J177" s="174"/>
      <c r="L177" s="20"/>
    </row>
    <row r="178" spans="1:76" s="5" customFormat="1" ht="0.75" customHeight="1" x14ac:dyDescent="0.2">
      <c r="A178" s="135"/>
      <c r="B178" s="135"/>
      <c r="C178" s="135"/>
      <c r="D178" s="135"/>
      <c r="E178" s="135"/>
      <c r="F178" s="135"/>
      <c r="G178" s="135"/>
      <c r="H178" s="135"/>
      <c r="I178" s="135"/>
      <c r="J178" s="134"/>
      <c r="L178" s="20"/>
    </row>
    <row r="179" spans="1:76" s="20" customFormat="1" ht="3" customHeight="1" x14ac:dyDescent="0.25">
      <c r="A179" s="356"/>
      <c r="B179" s="357"/>
      <c r="C179" s="357"/>
      <c r="D179" s="357"/>
      <c r="E179" s="357"/>
      <c r="F179" s="357"/>
      <c r="G179" s="357"/>
      <c r="H179" s="357"/>
      <c r="I179" s="357"/>
      <c r="J179" s="357"/>
      <c r="K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</row>
    <row r="180" spans="1:76" s="5" customFormat="1" ht="3" customHeight="1" x14ac:dyDescent="0.2">
      <c r="A180" s="129"/>
      <c r="B180" s="129"/>
      <c r="C180" s="129"/>
      <c r="D180" s="129"/>
      <c r="E180" s="129"/>
      <c r="F180" s="129"/>
      <c r="G180" s="129"/>
      <c r="H180" s="129"/>
      <c r="I180" s="129"/>
      <c r="K180" s="51"/>
      <c r="L180" s="20"/>
    </row>
    <row r="181" spans="1:76" ht="3" customHeight="1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K181" s="51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</row>
    <row r="182" spans="1:76" s="5" customFormat="1" ht="19.5" customHeight="1" x14ac:dyDescent="0.2">
      <c r="A182" s="334" t="s">
        <v>216</v>
      </c>
      <c r="B182" s="334"/>
      <c r="C182" s="334"/>
      <c r="D182" s="334"/>
      <c r="E182" s="334"/>
      <c r="F182" s="334"/>
      <c r="G182" s="334"/>
      <c r="H182" s="334"/>
      <c r="I182" s="334"/>
      <c r="J182" s="334"/>
      <c r="K182" s="12"/>
      <c r="L182" s="20"/>
    </row>
    <row r="183" spans="1:76" s="5" customFormat="1" ht="2.25" customHeight="1" x14ac:dyDescent="0.2">
      <c r="A183" s="331" t="s">
        <v>230</v>
      </c>
      <c r="B183" s="174"/>
      <c r="C183" s="174"/>
      <c r="D183" s="174"/>
      <c r="E183" s="174"/>
      <c r="F183" s="174"/>
      <c r="G183" s="174"/>
      <c r="H183" s="174"/>
      <c r="I183" s="174"/>
      <c r="J183" s="104"/>
      <c r="K183" s="12"/>
      <c r="L183" s="20"/>
    </row>
    <row r="184" spans="1:76" s="5" customFormat="1" ht="0.75" hidden="1" customHeight="1" x14ac:dyDescent="0.2">
      <c r="A184" s="174"/>
      <c r="B184" s="174"/>
      <c r="C184" s="174"/>
      <c r="D184" s="174"/>
      <c r="E184" s="174"/>
      <c r="F184" s="174"/>
      <c r="G184" s="174"/>
      <c r="H184" s="174"/>
      <c r="I184" s="174"/>
      <c r="J184" s="137"/>
      <c r="K184" s="12"/>
      <c r="L184" s="20"/>
    </row>
    <row r="185" spans="1:76" s="5" customFormat="1" ht="15.75" customHeight="1" x14ac:dyDescent="0.2">
      <c r="A185" s="174"/>
      <c r="B185" s="174"/>
      <c r="C185" s="174"/>
      <c r="D185" s="174"/>
      <c r="E185" s="174"/>
      <c r="F185" s="174"/>
      <c r="G185" s="174"/>
      <c r="H185" s="174"/>
      <c r="I185" s="174"/>
      <c r="J185" s="137"/>
      <c r="K185" s="12"/>
      <c r="L185" s="20"/>
    </row>
    <row r="186" spans="1:76" s="5" customFormat="1" ht="0.75" customHeight="1" x14ac:dyDescent="0.2">
      <c r="A186" s="174"/>
      <c r="B186" s="174"/>
      <c r="C186" s="174"/>
      <c r="D186" s="174"/>
      <c r="E186" s="174"/>
      <c r="F186" s="174"/>
      <c r="G186" s="174"/>
      <c r="H186" s="174"/>
      <c r="I186" s="174"/>
      <c r="J186" s="137"/>
      <c r="K186" s="12"/>
      <c r="L186" s="20"/>
    </row>
    <row r="187" spans="1:76" s="5" customFormat="1" ht="0.75" customHeight="1" x14ac:dyDescent="0.2">
      <c r="A187" s="174"/>
      <c r="B187" s="174"/>
      <c r="C187" s="174"/>
      <c r="D187" s="174"/>
      <c r="E187" s="174"/>
      <c r="F187" s="174"/>
      <c r="G187" s="174"/>
      <c r="H187" s="174"/>
      <c r="I187" s="174"/>
      <c r="J187" s="137"/>
      <c r="K187" s="12"/>
      <c r="L187" s="20"/>
    </row>
    <row r="188" spans="1:76" s="5" customFormat="1" ht="14.25" customHeight="1" x14ac:dyDescent="0.2">
      <c r="A188" s="174"/>
      <c r="B188" s="174"/>
      <c r="C188" s="174"/>
      <c r="D188" s="174"/>
      <c r="E188" s="174"/>
      <c r="F188" s="174"/>
      <c r="G188" s="174"/>
      <c r="H188" s="174"/>
      <c r="I188" s="174"/>
      <c r="J188" s="137"/>
      <c r="K188" s="12"/>
      <c r="L188" s="20"/>
    </row>
    <row r="189" spans="1:76" s="5" customFormat="1" ht="25.5" hidden="1" customHeight="1" x14ac:dyDescent="0.2">
      <c r="A189" s="174"/>
      <c r="B189" s="174"/>
      <c r="C189" s="174"/>
      <c r="D189" s="174"/>
      <c r="E189" s="174"/>
      <c r="F189" s="174"/>
      <c r="G189" s="174"/>
      <c r="H189" s="174"/>
      <c r="I189" s="174"/>
      <c r="J189" s="103"/>
      <c r="K189" s="103"/>
      <c r="L189" s="20"/>
    </row>
    <row r="190" spans="1:76" s="5" customFormat="1" ht="8.25" hidden="1" customHeight="1" x14ac:dyDescent="0.2">
      <c r="A190" s="174"/>
      <c r="B190" s="174"/>
      <c r="C190" s="174"/>
      <c r="D190" s="174"/>
      <c r="E190" s="174"/>
      <c r="F190" s="174"/>
      <c r="G190" s="174"/>
      <c r="H190" s="174"/>
      <c r="I190" s="174"/>
      <c r="J190" s="103"/>
      <c r="K190" s="103"/>
      <c r="L190" s="20"/>
    </row>
    <row r="191" spans="1:76" s="5" customFormat="1" ht="9.75" hidden="1" customHeight="1" x14ac:dyDescent="0.2">
      <c r="A191" s="174"/>
      <c r="B191" s="174"/>
      <c r="C191" s="174"/>
      <c r="D191" s="174"/>
      <c r="E191" s="174"/>
      <c r="F191" s="174"/>
      <c r="G191" s="174"/>
      <c r="H191" s="174"/>
      <c r="I191" s="174"/>
      <c r="J191" s="138"/>
      <c r="K191" s="138"/>
      <c r="L191" s="20"/>
    </row>
    <row r="192" spans="1:76" s="5" customFormat="1" ht="14.25" hidden="1" customHeight="1" x14ac:dyDescent="0.2">
      <c r="A192" s="174"/>
      <c r="B192" s="174"/>
      <c r="C192" s="174"/>
      <c r="D192" s="174"/>
      <c r="E192" s="174"/>
      <c r="F192" s="174"/>
      <c r="G192" s="174"/>
      <c r="H192" s="174"/>
      <c r="I192" s="174"/>
      <c r="J192" s="103"/>
      <c r="K192" s="103"/>
      <c r="L192" s="20"/>
    </row>
    <row r="193" spans="1:82" s="5" customFormat="1" ht="28.5" customHeight="1" x14ac:dyDescent="0.2">
      <c r="A193" s="174"/>
      <c r="B193" s="174"/>
      <c r="C193" s="174"/>
      <c r="D193" s="174"/>
      <c r="E193" s="174"/>
      <c r="F193" s="174"/>
      <c r="G193" s="174"/>
      <c r="H193" s="174"/>
      <c r="I193" s="174"/>
      <c r="J193" s="103"/>
      <c r="L193" s="20"/>
    </row>
    <row r="194" spans="1:82" s="5" customFormat="1" ht="5.25" customHeight="1" x14ac:dyDescent="0.25">
      <c r="A194" s="132"/>
      <c r="B194" s="131"/>
      <c r="C194" s="131"/>
      <c r="D194" s="131"/>
      <c r="E194" s="131"/>
      <c r="F194" s="131"/>
      <c r="G194" s="131"/>
      <c r="H194" s="131"/>
      <c r="I194" s="131"/>
      <c r="J194" s="103"/>
      <c r="L194" s="20"/>
    </row>
    <row r="195" spans="1:82" s="5" customFormat="1" ht="3" customHeight="1" x14ac:dyDescent="0.2">
      <c r="A195" s="105"/>
      <c r="B195" s="105"/>
      <c r="C195" s="105"/>
      <c r="D195" s="105"/>
      <c r="E195" s="105"/>
      <c r="F195" s="105"/>
      <c r="G195" s="105"/>
      <c r="H195" s="105"/>
      <c r="I195" s="105"/>
      <c r="J195" s="146"/>
      <c r="L195" s="20"/>
    </row>
    <row r="196" spans="1:82" s="5" customFormat="1" ht="5.2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2"/>
      <c r="L196" s="20"/>
    </row>
    <row r="197" spans="1:82" s="5" customFormat="1" ht="13.5" customHeight="1" x14ac:dyDescent="0.25">
      <c r="A197" s="173" t="s">
        <v>218</v>
      </c>
      <c r="B197" s="174"/>
      <c r="C197" s="174"/>
      <c r="D197" s="174"/>
      <c r="E197" s="174"/>
      <c r="F197" s="174"/>
      <c r="G197" s="174"/>
      <c r="H197" s="174"/>
      <c r="I197" s="174"/>
      <c r="J197" s="174"/>
      <c r="L197" s="20"/>
    </row>
    <row r="198" spans="1:82" s="5" customFormat="1" ht="10.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139"/>
      <c r="K198" s="53"/>
      <c r="L198" s="130"/>
      <c r="M198" s="53"/>
      <c r="N198" s="53"/>
    </row>
    <row r="199" spans="1:82" s="5" customFormat="1" ht="11.25" customHeight="1" x14ac:dyDescent="0.2">
      <c r="A199" s="105"/>
      <c r="B199" s="105"/>
      <c r="C199" s="105"/>
      <c r="D199" s="105"/>
      <c r="E199" s="105"/>
      <c r="F199" s="105"/>
      <c r="G199" s="105"/>
      <c r="H199" s="105"/>
      <c r="I199" s="143"/>
      <c r="K199" s="136"/>
      <c r="L199" s="136"/>
      <c r="M199" s="136"/>
      <c r="N199" s="53"/>
    </row>
    <row r="200" spans="1:82" s="5" customFormat="1" ht="9.75" customHeight="1" x14ac:dyDescent="0.2">
      <c r="A200" s="105"/>
      <c r="B200" s="105"/>
      <c r="C200" s="105"/>
      <c r="D200" s="105"/>
      <c r="E200" s="105"/>
      <c r="F200" s="105"/>
      <c r="G200" s="105"/>
      <c r="H200" s="105"/>
      <c r="I200" s="143"/>
      <c r="J200" s="143"/>
      <c r="K200" s="143"/>
      <c r="L200" s="143"/>
      <c r="M200" s="143"/>
      <c r="N200" s="143"/>
      <c r="O200" s="143"/>
      <c r="P200" s="143"/>
    </row>
    <row r="201" spans="1:82" s="5" customFormat="1" ht="15" x14ac:dyDescent="0.2">
      <c r="A201" s="105"/>
      <c r="B201" s="105"/>
      <c r="C201" s="105"/>
      <c r="D201" s="105"/>
      <c r="E201" s="105"/>
      <c r="F201" s="105"/>
      <c r="G201" s="105"/>
      <c r="H201" s="105"/>
      <c r="I201" s="105"/>
      <c r="J201" s="133"/>
      <c r="K201" s="133"/>
      <c r="L201" s="133"/>
      <c r="M201" s="133"/>
      <c r="N201" s="53"/>
    </row>
    <row r="202" spans="1:82" s="5" customFormat="1" ht="15" x14ac:dyDescent="0.2">
      <c r="A202" s="105"/>
      <c r="B202" s="105"/>
      <c r="C202" s="105"/>
      <c r="D202" s="105"/>
      <c r="E202" s="105"/>
      <c r="F202" s="105"/>
      <c r="G202" s="105"/>
      <c r="H202" s="105"/>
      <c r="I202" s="105"/>
      <c r="J202" s="53"/>
      <c r="K202" s="53"/>
      <c r="L202" s="53"/>
      <c r="M202" s="53"/>
      <c r="N202" s="53"/>
    </row>
    <row r="203" spans="1:82" ht="15" x14ac:dyDescent="0.2">
      <c r="A203" s="105"/>
      <c r="B203" s="105"/>
      <c r="C203" s="105"/>
      <c r="D203" s="105"/>
      <c r="E203" s="105"/>
      <c r="F203" s="105"/>
      <c r="G203" s="105"/>
      <c r="H203" s="105"/>
      <c r="I203" s="105"/>
      <c r="J203" s="53"/>
      <c r="K203" s="53"/>
      <c r="L203" s="53"/>
      <c r="M203" s="53"/>
      <c r="N203" s="53"/>
      <c r="O203" s="5"/>
      <c r="P203" s="5"/>
      <c r="Q203" s="5"/>
      <c r="R203" s="186"/>
      <c r="S203" s="197"/>
      <c r="T203" s="197"/>
      <c r="U203" s="197"/>
      <c r="V203" s="197"/>
      <c r="W203" s="197"/>
      <c r="X203" s="197"/>
      <c r="Y203" s="197"/>
      <c r="Z203" s="197"/>
      <c r="AA203" s="197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</row>
    <row r="204" spans="1:82" ht="15" x14ac:dyDescent="0.2">
      <c r="A204" s="105"/>
      <c r="B204" s="105"/>
      <c r="C204" s="105"/>
      <c r="D204" s="105"/>
      <c r="E204" s="105"/>
      <c r="F204" s="105"/>
      <c r="G204" s="105"/>
      <c r="H204" s="105"/>
      <c r="I204" s="105"/>
      <c r="J204" s="53"/>
      <c r="K204" s="53"/>
      <c r="L204" s="53"/>
      <c r="M204" s="53"/>
      <c r="N204" s="53"/>
      <c r="O204" s="5"/>
      <c r="P204" s="5"/>
      <c r="Q204" s="5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</row>
    <row r="205" spans="1:82" x14ac:dyDescent="0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"/>
      <c r="P205" s="5"/>
      <c r="Q205" s="5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</row>
    <row r="206" spans="1:82" x14ac:dyDescent="0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"/>
      <c r="P206" s="5"/>
      <c r="Q206" s="5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</row>
    <row r="207" spans="1:82" x14ac:dyDescent="0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"/>
      <c r="P207" s="5"/>
      <c r="Q207" s="5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</row>
    <row r="208" spans="1:82" x14ac:dyDescent="0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"/>
      <c r="P208" s="5"/>
      <c r="Q208" s="5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</row>
    <row r="209" spans="1:82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"/>
      <c r="P209" s="5"/>
      <c r="Q209" s="5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</row>
    <row r="210" spans="1:82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"/>
      <c r="P210" s="5"/>
      <c r="Q210" s="5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</row>
    <row r="211" spans="1:82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"/>
      <c r="P211" s="5"/>
      <c r="Q211" s="5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</row>
    <row r="212" spans="1:82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"/>
      <c r="P212" s="5"/>
      <c r="Q212" s="5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</row>
    <row r="213" spans="1:82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"/>
      <c r="P213" s="5"/>
      <c r="Q213" s="5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</row>
    <row r="214" spans="1:82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"/>
      <c r="P214" s="5"/>
      <c r="Q214" s="5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</row>
    <row r="215" spans="1:82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"/>
      <c r="P215" s="5"/>
      <c r="Q215" s="5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</row>
    <row r="216" spans="1:82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"/>
      <c r="P216" s="5"/>
      <c r="Q216" s="5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</row>
    <row r="217" spans="1:82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"/>
      <c r="P217" s="5"/>
      <c r="Q217" s="5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</row>
    <row r="218" spans="1:82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"/>
      <c r="L218" s="5"/>
      <c r="M218" s="5"/>
      <c r="N218" s="5"/>
      <c r="O218" s="5"/>
      <c r="P218" s="5"/>
      <c r="Q218" s="5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</row>
    <row r="219" spans="1:82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3"/>
      <c r="K219" s="5"/>
      <c r="L219" s="5"/>
      <c r="M219" s="5"/>
      <c r="N219" s="5"/>
      <c r="O219" s="5"/>
      <c r="P219" s="5"/>
      <c r="Q219" s="5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</row>
    <row r="220" spans="1:82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</row>
    <row r="221" spans="1:82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</row>
    <row r="222" spans="1:82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</row>
    <row r="223" spans="1:82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</row>
    <row r="224" spans="1:82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</row>
    <row r="225" spans="1:82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</row>
    <row r="226" spans="1:82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</row>
    <row r="227" spans="1:82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</row>
    <row r="228" spans="1:82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</row>
    <row r="229" spans="1:82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82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82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82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82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82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82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82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82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82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82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82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L337" s="5"/>
      <c r="M337" s="5"/>
      <c r="N337" s="5"/>
      <c r="O337" s="5"/>
      <c r="P337" s="5"/>
      <c r="Q337" s="5"/>
    </row>
    <row r="338" spans="1:17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L338" s="5"/>
      <c r="M338" s="5"/>
      <c r="N338" s="5"/>
      <c r="O338" s="5"/>
      <c r="P338" s="5"/>
      <c r="Q338" s="5"/>
    </row>
    <row r="339" spans="1:17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L339" s="5"/>
      <c r="M339" s="5"/>
      <c r="N339" s="5"/>
      <c r="O339" s="5"/>
      <c r="P339" s="5"/>
      <c r="Q339" s="5"/>
    </row>
    <row r="340" spans="1:17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L340" s="5"/>
      <c r="M340" s="5"/>
      <c r="N340" s="5"/>
      <c r="O340" s="5"/>
      <c r="P340" s="5"/>
      <c r="Q340" s="5"/>
    </row>
    <row r="341" spans="1:17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L341" s="5"/>
      <c r="M341" s="5"/>
      <c r="N341" s="5"/>
      <c r="O341" s="5"/>
      <c r="P341" s="5"/>
      <c r="Q341" s="5"/>
    </row>
    <row r="342" spans="1:17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L342" s="5"/>
      <c r="M342" s="5"/>
      <c r="N342" s="5"/>
      <c r="O342" s="5"/>
      <c r="P342" s="5"/>
      <c r="Q342" s="5"/>
    </row>
    <row r="343" spans="1:17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L343" s="5"/>
      <c r="M343" s="5"/>
      <c r="N343" s="5"/>
      <c r="O343" s="5"/>
      <c r="P343" s="5"/>
      <c r="Q343" s="5"/>
    </row>
    <row r="344" spans="1:17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L344" s="5"/>
      <c r="M344" s="5"/>
      <c r="N344" s="5"/>
      <c r="O344" s="5"/>
      <c r="P344" s="5"/>
      <c r="Q344" s="5"/>
    </row>
    <row r="345" spans="1:17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L345" s="5"/>
      <c r="M345" s="5"/>
      <c r="N345" s="5"/>
      <c r="O345" s="5"/>
      <c r="P345" s="5"/>
      <c r="Q345" s="5"/>
    </row>
    <row r="346" spans="1:17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L346" s="5"/>
      <c r="M346" s="5"/>
      <c r="N346" s="5"/>
      <c r="O346" s="5"/>
      <c r="P346" s="5"/>
      <c r="Q346" s="5"/>
    </row>
    <row r="347" spans="1:17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L347" s="5"/>
      <c r="M347" s="5"/>
      <c r="N347" s="5"/>
      <c r="O347" s="5"/>
      <c r="P347" s="5"/>
      <c r="Q347" s="5"/>
    </row>
    <row r="348" spans="1:17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L348" s="5"/>
      <c r="M348" s="5"/>
      <c r="N348" s="5"/>
      <c r="O348" s="5"/>
      <c r="P348" s="5"/>
      <c r="Q348" s="5"/>
    </row>
    <row r="349" spans="1:17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L349" s="5"/>
      <c r="M349" s="5"/>
      <c r="N349" s="5"/>
      <c r="O349" s="5"/>
      <c r="P349" s="5"/>
      <c r="Q349" s="5"/>
    </row>
    <row r="350" spans="1:17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L350" s="5"/>
      <c r="M350" s="5"/>
      <c r="N350" s="5"/>
      <c r="O350" s="5"/>
      <c r="P350" s="5"/>
      <c r="Q350" s="5"/>
    </row>
    <row r="351" spans="1:17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L351" s="5"/>
      <c r="M351" s="5"/>
      <c r="N351" s="5"/>
      <c r="O351" s="5"/>
      <c r="P351" s="5"/>
      <c r="Q351" s="5"/>
    </row>
    <row r="352" spans="1:17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L352" s="5"/>
      <c r="M352" s="5"/>
      <c r="N352" s="5"/>
      <c r="O352" s="5"/>
      <c r="P352" s="5"/>
      <c r="Q352" s="5"/>
    </row>
    <row r="353" spans="1:17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L353" s="5"/>
      <c r="M353" s="5"/>
      <c r="N353" s="5"/>
      <c r="O353" s="5"/>
      <c r="P353" s="5"/>
      <c r="Q353" s="5"/>
    </row>
    <row r="354" spans="1:17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L354" s="5"/>
      <c r="M354" s="5"/>
      <c r="N354" s="5"/>
      <c r="O354" s="5"/>
      <c r="P354" s="5"/>
      <c r="Q354" s="5"/>
    </row>
    <row r="355" spans="1:17" x14ac:dyDescent="0.2">
      <c r="J355" s="5"/>
    </row>
    <row r="356" spans="1:17" x14ac:dyDescent="0.2">
      <c r="J356" s="5"/>
    </row>
    <row r="1059" spans="26:26" x14ac:dyDescent="0.2">
      <c r="Z1059" s="107" t="b">
        <v>0</v>
      </c>
    </row>
    <row r="1060" spans="26:26" x14ac:dyDescent="0.2">
      <c r="Z1060" s="107" t="b">
        <v>1</v>
      </c>
    </row>
  </sheetData>
  <sheetProtection password="CF42" sheet="1" objects="1" scenarios="1" formatCells="0" selectLockedCells="1"/>
  <mergeCells count="157">
    <mergeCell ref="A11:B12"/>
    <mergeCell ref="A17:B17"/>
    <mergeCell ref="C18:I18"/>
    <mergeCell ref="A7:B8"/>
    <mergeCell ref="A14:B14"/>
    <mergeCell ref="A183:I193"/>
    <mergeCell ref="A157:J157"/>
    <mergeCell ref="A119:B119"/>
    <mergeCell ref="C119:I119"/>
    <mergeCell ref="A120:B120"/>
    <mergeCell ref="C120:I120"/>
    <mergeCell ref="A182:J182"/>
    <mergeCell ref="B133:G133"/>
    <mergeCell ref="A142:J142"/>
    <mergeCell ref="B144:I146"/>
    <mergeCell ref="B148:I151"/>
    <mergeCell ref="A153:B153"/>
    <mergeCell ref="A179:J179"/>
    <mergeCell ref="A167:J167"/>
    <mergeCell ref="A139:J139"/>
    <mergeCell ref="A155:J156"/>
    <mergeCell ref="C21:I21"/>
    <mergeCell ref="A23:B23"/>
    <mergeCell ref="C23:I23"/>
    <mergeCell ref="C19:I19"/>
    <mergeCell ref="A20:B20"/>
    <mergeCell ref="A26:I26"/>
    <mergeCell ref="B38:I40"/>
    <mergeCell ref="B32:C32"/>
    <mergeCell ref="C1:I1"/>
    <mergeCell ref="C3:I3"/>
    <mergeCell ref="A10:I10"/>
    <mergeCell ref="C2:I2"/>
    <mergeCell ref="C29:I29"/>
    <mergeCell ref="C24:I24"/>
    <mergeCell ref="C17:I17"/>
    <mergeCell ref="C11:I12"/>
    <mergeCell ref="A1:B4"/>
    <mergeCell ref="C20:I20"/>
    <mergeCell ref="C27:I28"/>
    <mergeCell ref="A27:B27"/>
    <mergeCell ref="A16:I16"/>
    <mergeCell ref="A13:I13"/>
    <mergeCell ref="A25:I25"/>
    <mergeCell ref="C4:I4"/>
    <mergeCell ref="C15:I15"/>
    <mergeCell ref="C7:I9"/>
    <mergeCell ref="A5:I5"/>
    <mergeCell ref="A24:B24"/>
    <mergeCell ref="A45:D45"/>
    <mergeCell ref="E45:I45"/>
    <mergeCell ref="A46:I46"/>
    <mergeCell ref="A63:B63"/>
    <mergeCell ref="A51:B51"/>
    <mergeCell ref="B42:D42"/>
    <mergeCell ref="C53:H53"/>
    <mergeCell ref="C51:H51"/>
    <mergeCell ref="F55:I55"/>
    <mergeCell ref="C88:I90"/>
    <mergeCell ref="A92:J92"/>
    <mergeCell ref="A91:J91"/>
    <mergeCell ref="A97:B97"/>
    <mergeCell ref="A96:B96"/>
    <mergeCell ref="C115:D115"/>
    <mergeCell ref="C116:F116"/>
    <mergeCell ref="D87:J87"/>
    <mergeCell ref="G32:H32"/>
    <mergeCell ref="G42:I42"/>
    <mergeCell ref="B36:D36"/>
    <mergeCell ref="B34:C34"/>
    <mergeCell ref="G34:H34"/>
    <mergeCell ref="A86:I86"/>
    <mergeCell ref="C68:I68"/>
    <mergeCell ref="A79:B79"/>
    <mergeCell ref="C79:I79"/>
    <mergeCell ref="A80:B80"/>
    <mergeCell ref="A81:B81"/>
    <mergeCell ref="C80:I80"/>
    <mergeCell ref="C81:D81"/>
    <mergeCell ref="R203:AA228"/>
    <mergeCell ref="A117:O118"/>
    <mergeCell ref="E101:I101"/>
    <mergeCell ref="A107:B107"/>
    <mergeCell ref="A104:B104"/>
    <mergeCell ref="C108:Q109"/>
    <mergeCell ref="C106:D106"/>
    <mergeCell ref="C105:I105"/>
    <mergeCell ref="A103:I103"/>
    <mergeCell ref="E106:I106"/>
    <mergeCell ref="G107:I107"/>
    <mergeCell ref="C114:I114"/>
    <mergeCell ref="A116:B116"/>
    <mergeCell ref="A112:B112"/>
    <mergeCell ref="C112:D112"/>
    <mergeCell ref="E121:I121"/>
    <mergeCell ref="G122:I122"/>
    <mergeCell ref="G102:I102"/>
    <mergeCell ref="A106:B106"/>
    <mergeCell ref="A110:B110"/>
    <mergeCell ref="C107:F107"/>
    <mergeCell ref="C102:F102"/>
    <mergeCell ref="A169:J169"/>
    <mergeCell ref="A170:J177"/>
    <mergeCell ref="L3:L38"/>
    <mergeCell ref="I30:J30"/>
    <mergeCell ref="C71:I73"/>
    <mergeCell ref="A111:B111"/>
    <mergeCell ref="C111:I111"/>
    <mergeCell ref="C95:I95"/>
    <mergeCell ref="C52:I52"/>
    <mergeCell ref="A56:I56"/>
    <mergeCell ref="A53:B53"/>
    <mergeCell ref="C110:I110"/>
    <mergeCell ref="A101:B101"/>
    <mergeCell ref="C101:D101"/>
    <mergeCell ref="A105:B105"/>
    <mergeCell ref="C104:I104"/>
    <mergeCell ref="C100:I100"/>
    <mergeCell ref="A98:I98"/>
    <mergeCell ref="A99:B99"/>
    <mergeCell ref="C22:I22"/>
    <mergeCell ref="A43:J43"/>
    <mergeCell ref="A102:B102"/>
    <mergeCell ref="C82:F82"/>
    <mergeCell ref="A44:J44"/>
    <mergeCell ref="A47:J48"/>
    <mergeCell ref="C14:I14"/>
    <mergeCell ref="A82:B82"/>
    <mergeCell ref="C60:I62"/>
    <mergeCell ref="A60:B61"/>
    <mergeCell ref="A85:J85"/>
    <mergeCell ref="B84:J84"/>
    <mergeCell ref="C83:I83"/>
    <mergeCell ref="C63:F63"/>
    <mergeCell ref="C55:D55"/>
    <mergeCell ref="C58:D58"/>
    <mergeCell ref="A197:J197"/>
    <mergeCell ref="C96:D96"/>
    <mergeCell ref="C97:F97"/>
    <mergeCell ref="C94:I94"/>
    <mergeCell ref="C99:I99"/>
    <mergeCell ref="A95:B95"/>
    <mergeCell ref="A94:B94"/>
    <mergeCell ref="A135:J135"/>
    <mergeCell ref="A158:J158"/>
    <mergeCell ref="A159:J163"/>
    <mergeCell ref="A113:B113"/>
    <mergeCell ref="C113:F113"/>
    <mergeCell ref="A115:B115"/>
    <mergeCell ref="A114:B114"/>
    <mergeCell ref="G116:I116"/>
    <mergeCell ref="E115:I115"/>
    <mergeCell ref="A121:B121"/>
    <mergeCell ref="C121:D121"/>
    <mergeCell ref="A122:B122"/>
    <mergeCell ref="C122:F122"/>
    <mergeCell ref="A100:B100"/>
  </mergeCells>
  <conditionalFormatting sqref="C70">
    <cfRule type="expression" dxfId="1" priority="6">
      <formula>$Z$1059</formula>
    </cfRule>
  </conditionalFormatting>
  <conditionalFormatting sqref="C87">
    <cfRule type="expression" dxfId="0" priority="2">
      <formula>$Z$1060</formula>
    </cfRule>
  </conditionalFormatting>
  <printOptions horizontalCentered="1"/>
  <pageMargins left="0.19685039370078741" right="0.19685039370078741" top="0" bottom="0.19685039370078741" header="0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348"/>
  <sheetViews>
    <sheetView topLeftCell="AA1" workbookViewId="0">
      <selection activeCell="AA1" sqref="A1:XFD1048576"/>
    </sheetView>
  </sheetViews>
  <sheetFormatPr defaultColWidth="21.28515625" defaultRowHeight="15" x14ac:dyDescent="0.25"/>
  <cols>
    <col min="1" max="30" width="21.28515625" style="34"/>
    <col min="31" max="31" width="28.28515625" style="34" customWidth="1"/>
    <col min="32" max="32" width="36.5703125" style="34" customWidth="1"/>
    <col min="33" max="33" width="21.28515625" style="34"/>
    <col min="34" max="16384" width="21.28515625" style="35"/>
  </cols>
  <sheetData>
    <row r="1" spans="1:33" x14ac:dyDescent="0.25">
      <c r="A1" s="33" t="s">
        <v>167</v>
      </c>
      <c r="B1" s="33" t="s">
        <v>167</v>
      </c>
      <c r="C1" s="33" t="s">
        <v>179</v>
      </c>
      <c r="D1" s="33" t="s">
        <v>180</v>
      </c>
      <c r="E1" s="33" t="s">
        <v>181</v>
      </c>
      <c r="F1" s="33" t="s">
        <v>182</v>
      </c>
      <c r="G1" s="33" t="s">
        <v>183</v>
      </c>
      <c r="H1" s="33" t="s">
        <v>38</v>
      </c>
      <c r="I1" s="33" t="s">
        <v>184</v>
      </c>
      <c r="J1" s="33" t="s">
        <v>185</v>
      </c>
      <c r="K1" s="33" t="s">
        <v>41</v>
      </c>
      <c r="L1" s="33" t="s">
        <v>42</v>
      </c>
      <c r="M1" s="33" t="s">
        <v>186</v>
      </c>
      <c r="N1" s="33" t="s">
        <v>44</v>
      </c>
      <c r="O1" s="33" t="s">
        <v>45</v>
      </c>
      <c r="P1" s="33" t="s">
        <v>46</v>
      </c>
      <c r="Q1" s="33" t="s">
        <v>47</v>
      </c>
      <c r="R1" s="33" t="s">
        <v>48</v>
      </c>
      <c r="S1" s="33" t="s">
        <v>187</v>
      </c>
      <c r="T1" s="33" t="s">
        <v>188</v>
      </c>
      <c r="U1" s="33" t="s">
        <v>189</v>
      </c>
      <c r="V1" s="33" t="s">
        <v>190</v>
      </c>
      <c r="W1" s="33" t="s">
        <v>191</v>
      </c>
      <c r="X1" s="33" t="s">
        <v>192</v>
      </c>
      <c r="Y1" s="33" t="s">
        <v>193</v>
      </c>
      <c r="Z1" s="33" t="s">
        <v>194</v>
      </c>
      <c r="AA1" s="33" t="s">
        <v>195</v>
      </c>
      <c r="AB1" s="33" t="s">
        <v>196</v>
      </c>
      <c r="AC1" s="33" t="s">
        <v>197</v>
      </c>
      <c r="AD1" s="33" t="s">
        <v>198</v>
      </c>
      <c r="AE1" s="33" t="s">
        <v>172</v>
      </c>
      <c r="AF1" s="34" t="s">
        <v>173</v>
      </c>
      <c r="AG1" s="34" t="s">
        <v>174</v>
      </c>
    </row>
    <row r="2" spans="1:33" x14ac:dyDescent="0.25">
      <c r="A2" s="34" t="s">
        <v>169</v>
      </c>
      <c r="C2" s="34">
        <f>C6</f>
        <v>0</v>
      </c>
      <c r="D2" s="36">
        <f>Лист1!C11</f>
        <v>0</v>
      </c>
      <c r="E2" s="34" t="str">
        <f>C7</f>
        <v>Главного врача \ директора \ начальника \ руководит</v>
      </c>
      <c r="F2" s="34" t="str">
        <f>C8</f>
        <v>0</v>
      </c>
      <c r="G2" s="34" t="str">
        <f>C9</f>
        <v>Устава \ Доверенности (укажите №, дату выдачи)\ Положения</v>
      </c>
      <c r="H2" s="34">
        <f>C10</f>
        <v>0</v>
      </c>
      <c r="I2" s="34">
        <f>C11</f>
        <v>0</v>
      </c>
      <c r="J2" s="34">
        <f>C12</f>
        <v>0</v>
      </c>
      <c r="K2" s="34" t="str">
        <f>C13</f>
        <v xml:space="preserve">                         </v>
      </c>
      <c r="L2" s="34" t="str">
        <f>C14</f>
        <v/>
      </c>
      <c r="M2" s="34" t="str">
        <f>C15</f>
        <v/>
      </c>
      <c r="N2" s="34" t="str">
        <f>C16</f>
        <v/>
      </c>
      <c r="O2" s="34" t="str">
        <f>C17</f>
        <v/>
      </c>
      <c r="P2" s="34">
        <f>C18</f>
        <v>0</v>
      </c>
      <c r="Q2" s="34" t="str">
        <f>C19</f>
        <v/>
      </c>
      <c r="R2" s="34" t="str">
        <f>C20</f>
        <v/>
      </c>
      <c r="S2" s="34" t="e">
        <f>C21</f>
        <v>#VALUE!</v>
      </c>
      <c r="T2" s="34" t="e">
        <f>C22</f>
        <v>#VALUE!</v>
      </c>
      <c r="U2" s="34" t="e">
        <f>C23</f>
        <v>#VALUE!</v>
      </c>
      <c r="V2" s="34" t="e">
        <f>C24</f>
        <v>#VALUE!</v>
      </c>
      <c r="W2" s="34" t="str">
        <f>C25</f>
        <v>Главный врач</v>
      </c>
      <c r="X2" s="34" t="str">
        <f>C26</f>
        <v/>
      </c>
      <c r="Y2" s="34" t="str">
        <f>IF(AND(C225="", C226="ов"),"ов",Лист2!C225)</f>
        <v/>
      </c>
      <c r="Z2" s="34" t="e">
        <f>C28</f>
        <v>#VALUE!</v>
      </c>
      <c r="AA2" s="34" t="str">
        <f>C29</f>
        <v>ей</v>
      </c>
      <c r="AB2" s="34" t="str">
        <f>Лист1!A132</f>
        <v>18000-00 (Восемнадцать тысяч рублей 00 копеек)</v>
      </c>
      <c r="AC2" s="34" t="str">
        <f ca="1">CONCATENATE(IF(DAY(AC3)&lt;10,CONCATENATE(0,DAY(AC3)),DAY(AC3)),".",IF(MONTH(AC3)&lt;10,CONCATENATE(0,MONTH(AC3)),MONTH(AC3)),".",YEAR(AC3)," г.")</f>
        <v>04.04.2022 г.</v>
      </c>
      <c r="AD2" s="34" t="str">
        <f>CONCATENATE(IF(ISTEXT(Лист1!C94),CONCATENATE(Лист1!C94," - ",Лист1!C95),""), IF(ISTEXT(Лист1!C99),CONCATENATE(", ",(Лист1!C99)," - ",Лист1!C100,),""), IF(ISTEXT(Лист1!C104),CONCATENATE(", ",(Лист1!C104)," - ",Лист1!C105,),""),IF(ISTEXT(Лист1!C110),CONCATENATE(", ",(Лист1!C110)," - ",Лист1!C114,),""),IF(ISTEXT(Лист1!C119),CONCATENATE(", ",(Лист1!C119)," - ",Лист1!C120,),""))</f>
        <v/>
      </c>
      <c r="AE2" s="34" t="e">
        <f>CONCATENATE(IF(DAY(AE3)&lt;10,CONCATENATE(0,DAY(AE3)),DAY(AE3)),".",IF(MONTH(AE3)&lt;10,CONCATENATE(0,MONTH(AE3)),MONTH(AE3)),".",YEAR(AE3)," г.")</f>
        <v>#NUM!</v>
      </c>
      <c r="AF2" s="34" t="str">
        <f>IF(ISBLANK(Лист1!E87),"Дата отсрочки в бланке отсутствует!!!",AF3)</f>
        <v>Дата отсрочки в бланке отсутствует!!!</v>
      </c>
      <c r="AG2" s="34">
        <f>IF( ISBLANK( Лист1!E87 ),  0,  AG3 )</f>
        <v>0</v>
      </c>
    </row>
    <row r="3" spans="1:33" x14ac:dyDescent="0.25">
      <c r="AC3" s="34">
        <f ca="1">TODAY()</f>
        <v>44655</v>
      </c>
      <c r="AE3" s="37">
        <f>Лист1!O22-6</f>
        <v>-6</v>
      </c>
      <c r="AF3" s="37" t="str">
        <f>CONCATENATE(IF(DAY(AF4)&lt;10,CONCATENATE(0,DAY(AF4)),DAY(AF4)),".",IF(MONTH(AF4)&lt;10,CONCATENATE(0,MONTH(AF4)),MONTH(AF4)),".",YEAR(AF4)," г.")</f>
        <v>00.01.1900 г.</v>
      </c>
      <c r="AG3" s="34">
        <f>DATEDIF(Лист1!O22, Лист1!E87, "D")</f>
        <v>0</v>
      </c>
    </row>
    <row r="4" spans="1:33" x14ac:dyDescent="0.25">
      <c r="AD4" s="34" t="str">
        <f>IF(ISTEXT(Лист1!C99),CONCATENATE((Лист1!C99)," - ",Лист1!C100,),"")</f>
        <v/>
      </c>
      <c r="AF4" s="37">
        <f>Лист1!E87</f>
        <v>0</v>
      </c>
    </row>
    <row r="5" spans="1:33" x14ac:dyDescent="0.25">
      <c r="B5" s="33" t="s">
        <v>33</v>
      </c>
      <c r="C5" s="33" t="s">
        <v>34</v>
      </c>
      <c r="D5" s="33"/>
      <c r="AD5" s="34" t="str">
        <f>IF(ISTEXT(Лист1!C104),CONCATENATE((Лист1!C104)," - ",Лист1!C105,),"")</f>
        <v/>
      </c>
    </row>
    <row r="6" spans="1:33" ht="15" customHeight="1" x14ac:dyDescent="0.25">
      <c r="B6" s="34" t="s">
        <v>32</v>
      </c>
      <c r="C6" s="34">
        <f>C106</f>
        <v>0</v>
      </c>
      <c r="D6" s="36">
        <f>Лист1!C11</f>
        <v>0</v>
      </c>
      <c r="AD6" s="34" t="str">
        <f>IF(ISTEXT(Лист1!C110),CONCATENATE((Лист1!C110)," - ",Лист1!C114,),"")</f>
        <v/>
      </c>
    </row>
    <row r="7" spans="1:33" x14ac:dyDescent="0.25">
      <c r="B7" s="34" t="s">
        <v>35</v>
      </c>
      <c r="C7" s="34" t="str">
        <f>C257</f>
        <v>Главного врача \ директора \ начальника \ руководит</v>
      </c>
      <c r="AD7" s="34" t="str">
        <f>IF(ISTEXT(Лист1!C119),CONCATENATE((Лист1!C119)," - ",Лист1!C120,),"")</f>
        <v/>
      </c>
    </row>
    <row r="8" spans="1:33" x14ac:dyDescent="0.25">
      <c r="B8" s="34" t="s">
        <v>36</v>
      </c>
      <c r="C8" s="34" t="str">
        <f>C152</f>
        <v>0</v>
      </c>
    </row>
    <row r="9" spans="1:33" x14ac:dyDescent="0.25">
      <c r="B9" s="34" t="s">
        <v>37</v>
      </c>
      <c r="C9" s="36" t="str">
        <f>Лист1!C23</f>
        <v>Устава \ Доверенности (укажите №, дату выдачи)\ Положения</v>
      </c>
    </row>
    <row r="10" spans="1:33" x14ac:dyDescent="0.25">
      <c r="B10" s="34" t="s">
        <v>38</v>
      </c>
      <c r="C10" s="38">
        <f>Лист1!B32</f>
        <v>0</v>
      </c>
    </row>
    <row r="11" spans="1:33" x14ac:dyDescent="0.25">
      <c r="B11" s="34" t="s">
        <v>39</v>
      </c>
      <c r="C11" s="39">
        <f>Лист1!G32</f>
        <v>0</v>
      </c>
    </row>
    <row r="12" spans="1:33" x14ac:dyDescent="0.25">
      <c r="B12" s="34" t="s">
        <v>40</v>
      </c>
      <c r="C12" s="40">
        <f>Лист1!C27</f>
        <v>0</v>
      </c>
    </row>
    <row r="13" spans="1:33" x14ac:dyDescent="0.25">
      <c r="B13" s="34" t="s">
        <v>41</v>
      </c>
      <c r="C13" s="41" t="str">
        <f>IF(C37=0,"                         ",C37)</f>
        <v xml:space="preserve">                         </v>
      </c>
    </row>
    <row r="14" spans="1:33" x14ac:dyDescent="0.25">
      <c r="B14" s="34" t="s">
        <v>42</v>
      </c>
      <c r="C14" s="42" t="str">
        <f>IF(C38=0,"",C38)</f>
        <v/>
      </c>
    </row>
    <row r="15" spans="1:33" x14ac:dyDescent="0.25">
      <c r="B15" s="34" t="s">
        <v>43</v>
      </c>
      <c r="C15" s="41" t="str">
        <f>IF(C35=0,"",C35)</f>
        <v/>
      </c>
      <c r="AC15" s="34" t="s">
        <v>170</v>
      </c>
    </row>
    <row r="16" spans="1:33" x14ac:dyDescent="0.25">
      <c r="B16" s="34" t="s">
        <v>44</v>
      </c>
      <c r="C16" s="41" t="str">
        <f>IF(C40=0,"",C40)</f>
        <v/>
      </c>
      <c r="AC16" s="37">
        <f>Лист1!O22</f>
        <v>0</v>
      </c>
    </row>
    <row r="17" spans="2:29" x14ac:dyDescent="0.25">
      <c r="B17" s="34" t="s">
        <v>45</v>
      </c>
      <c r="C17" s="41" t="str">
        <f>IF(C36=0,"",C36)</f>
        <v/>
      </c>
    </row>
    <row r="18" spans="2:29" x14ac:dyDescent="0.25">
      <c r="B18" s="34" t="s">
        <v>46</v>
      </c>
      <c r="C18" s="39">
        <f>Лист1!G42</f>
        <v>0</v>
      </c>
      <c r="AC18" s="34" t="s">
        <v>171</v>
      </c>
    </row>
    <row r="19" spans="2:29" x14ac:dyDescent="0.25">
      <c r="B19" s="34" t="s">
        <v>47</v>
      </c>
      <c r="C19" s="41" t="str">
        <f>IF(C42=0,"",C42)</f>
        <v/>
      </c>
      <c r="AC19" s="43" t="e">
        <f ca="1">DATEDIF(AC3, AC16, "D")</f>
        <v>#NUM!</v>
      </c>
    </row>
    <row r="20" spans="2:29" x14ac:dyDescent="0.25">
      <c r="B20" s="34" t="s">
        <v>48</v>
      </c>
      <c r="C20" s="34" t="str">
        <f>IF(C41=0,"",C41)</f>
        <v/>
      </c>
    </row>
    <row r="21" spans="2:29" x14ac:dyDescent="0.25">
      <c r="B21" s="34" t="s">
        <v>49</v>
      </c>
      <c r="C21" s="34" t="e">
        <f>B285</f>
        <v>#VALUE!</v>
      </c>
    </row>
    <row r="22" spans="2:29" x14ac:dyDescent="0.25">
      <c r="B22" s="34" t="s">
        <v>50</v>
      </c>
      <c r="C22" s="34" t="e">
        <f>B167</f>
        <v>#VALUE!</v>
      </c>
    </row>
    <row r="23" spans="2:29" x14ac:dyDescent="0.25">
      <c r="B23" s="34" t="s">
        <v>51</v>
      </c>
      <c r="C23" s="34" t="e">
        <f>B184</f>
        <v>#VALUE!</v>
      </c>
    </row>
    <row r="24" spans="2:29" x14ac:dyDescent="0.25">
      <c r="B24" s="34" t="s">
        <v>52</v>
      </c>
      <c r="C24" s="34" t="e">
        <f>B189</f>
        <v>#VALUE!</v>
      </c>
    </row>
    <row r="25" spans="2:29" x14ac:dyDescent="0.25">
      <c r="B25" s="34" t="s">
        <v>53</v>
      </c>
      <c r="C25" s="34" t="str">
        <f>B260</f>
        <v>Главный врач</v>
      </c>
    </row>
    <row r="26" spans="2:29" x14ac:dyDescent="0.25">
      <c r="B26" s="34" t="s">
        <v>54</v>
      </c>
      <c r="C26" s="34" t="str">
        <f>B195</f>
        <v/>
      </c>
    </row>
    <row r="27" spans="2:29" x14ac:dyDescent="0.25">
      <c r="B27" s="34" t="s">
        <v>55</v>
      </c>
      <c r="C27" s="34" t="str">
        <f>C225</f>
        <v/>
      </c>
    </row>
    <row r="28" spans="2:29" x14ac:dyDescent="0.25">
      <c r="B28" s="34" t="s">
        <v>56</v>
      </c>
      <c r="C28" s="41" t="e">
        <f>B72</f>
        <v>#VALUE!</v>
      </c>
    </row>
    <row r="29" spans="2:29" x14ac:dyDescent="0.25">
      <c r="B29" s="34" t="s">
        <v>57</v>
      </c>
      <c r="C29" s="41" t="str">
        <f>IF(OR(C26="1",C26="один"),"я","ей")</f>
        <v>ей</v>
      </c>
    </row>
    <row r="30" spans="2:29" x14ac:dyDescent="0.25">
      <c r="B30" s="34" t="s">
        <v>58</v>
      </c>
      <c r="C30" s="41" t="str">
        <f>CONCATENATE(C63,C64,C65)</f>
        <v/>
      </c>
    </row>
    <row r="31" spans="2:29" x14ac:dyDescent="0.25">
      <c r="B31" s="34" t="s">
        <v>59</v>
      </c>
      <c r="C31" s="41">
        <f ca="1">TODAY()</f>
        <v>44655</v>
      </c>
    </row>
    <row r="32" spans="2:29" x14ac:dyDescent="0.25">
      <c r="C32" s="41"/>
    </row>
    <row r="33" spans="2:3" x14ac:dyDescent="0.25">
      <c r="C33" s="41"/>
    </row>
    <row r="34" spans="2:3" x14ac:dyDescent="0.25">
      <c r="C34" s="41"/>
    </row>
    <row r="35" spans="2:3" x14ac:dyDescent="0.25">
      <c r="B35" s="34" t="s">
        <v>60</v>
      </c>
      <c r="C35" s="39">
        <f>Лист1!B36</f>
        <v>0</v>
      </c>
    </row>
    <row r="36" spans="2:3" x14ac:dyDescent="0.25">
      <c r="B36" s="34" t="s">
        <v>61</v>
      </c>
      <c r="C36" s="41">
        <f>Лист1!B38</f>
        <v>0</v>
      </c>
    </row>
    <row r="37" spans="2:3" x14ac:dyDescent="0.25">
      <c r="B37" s="41" t="s">
        <v>62</v>
      </c>
      <c r="C37" s="39">
        <f>Лист1!B55</f>
        <v>0</v>
      </c>
    </row>
    <row r="38" spans="2:3" x14ac:dyDescent="0.25">
      <c r="B38" s="34" t="s">
        <v>63</v>
      </c>
      <c r="C38" s="39">
        <f>Лист1!F55</f>
        <v>0</v>
      </c>
    </row>
    <row r="40" spans="2:3" x14ac:dyDescent="0.25">
      <c r="B40" s="34" t="s">
        <v>64</v>
      </c>
      <c r="C40" s="39">
        <f>Лист1!B42</f>
        <v>0</v>
      </c>
    </row>
    <row r="41" spans="2:3" x14ac:dyDescent="0.25">
      <c r="B41" s="34" t="s">
        <v>65</v>
      </c>
      <c r="C41" s="36">
        <f>Лист1!G34</f>
        <v>0</v>
      </c>
    </row>
    <row r="42" spans="2:3" x14ac:dyDescent="0.25">
      <c r="B42" s="34" t="s">
        <v>66</v>
      </c>
      <c r="C42" s="36">
        <f>Лист1!B34</f>
        <v>0</v>
      </c>
    </row>
    <row r="49" spans="2:3" x14ac:dyDescent="0.25">
      <c r="C49" s="34" t="s">
        <v>59</v>
      </c>
    </row>
    <row r="50" spans="2:3" x14ac:dyDescent="0.25">
      <c r="C50" s="41"/>
    </row>
    <row r="51" spans="2:3" x14ac:dyDescent="0.25">
      <c r="C51" s="41"/>
    </row>
    <row r="52" spans="2:3" x14ac:dyDescent="0.25">
      <c r="C52" s="41"/>
    </row>
    <row r="53" spans="2:3" x14ac:dyDescent="0.25">
      <c r="C53" s="41"/>
    </row>
    <row r="54" spans="2:3" x14ac:dyDescent="0.25">
      <c r="B54" s="34" t="s">
        <v>67</v>
      </c>
      <c r="C54" s="41"/>
    </row>
    <row r="55" spans="2:3" x14ac:dyDescent="0.25">
      <c r="B55" s="34" t="s">
        <v>68</v>
      </c>
    </row>
    <row r="56" spans="2:3" x14ac:dyDescent="0.25">
      <c r="B56" s="34" t="s">
        <v>69</v>
      </c>
    </row>
    <row r="62" spans="2:3" x14ac:dyDescent="0.25">
      <c r="C62" s="34" t="s">
        <v>70</v>
      </c>
    </row>
    <row r="63" spans="2:3" x14ac:dyDescent="0.25">
      <c r="B63" s="34" t="s">
        <v>71</v>
      </c>
      <c r="C63" s="34" t="str">
        <f>IF(OR(C26="1",C26="один"),"Стоимость участия в консультационном семинаре для представителя Заказчика составляет сумму 9200-00 (Девять тысяч  двести рублей 00 копеек).","")</f>
        <v/>
      </c>
    </row>
    <row r="64" spans="2:3" x14ac:dyDescent="0.25">
      <c r="B64" s="34" t="s">
        <v>72</v>
      </c>
      <c r="C64" s="34" t="str">
        <f>IF(OR(C26="2",C26="два"),"Стоимость участия в консультационном семинаре для представителей Заказчика составляет сумму 17940-00 (Семнадцать тысяч девятьсот сорок рублей 00 копеек).","")</f>
        <v/>
      </c>
    </row>
    <row r="65" spans="2:3" x14ac:dyDescent="0.25">
      <c r="B65" s="34" t="s">
        <v>73</v>
      </c>
      <c r="C65" s="34" t="str">
        <f>IF(OR(C26="3",C26="три"),"Стоимость участия в консультационном семинаре для представителей Заказчика составляет сумму 24816-75 (Двадцать четыре тысячи восемьсот шестнадцать рублей 75 копеек).","")</f>
        <v/>
      </c>
    </row>
    <row r="72" spans="2:3" x14ac:dyDescent="0.25">
      <c r="B72" s="34" t="e">
        <f>CONCATENATE(C110,C111,C112,C113)</f>
        <v>#VALUE!</v>
      </c>
      <c r="C72" s="34" t="s">
        <v>74</v>
      </c>
    </row>
    <row r="73" spans="2:3" x14ac:dyDescent="0.25">
      <c r="C73" s="36">
        <f>Лист1!C7</f>
        <v>0</v>
      </c>
    </row>
    <row r="74" spans="2:3" x14ac:dyDescent="0.25">
      <c r="C74" s="34">
        <f>IF(CODE(C73)=32,MID(C73,2,400),C73)</f>
        <v>0</v>
      </c>
    </row>
    <row r="75" spans="2:3" x14ac:dyDescent="0.25">
      <c r="C75" s="34">
        <f t="shared" ref="C75:C105" si="0">IF(CODE(C74)=32,MID(C74,2,400),C74)</f>
        <v>0</v>
      </c>
    </row>
    <row r="76" spans="2:3" x14ac:dyDescent="0.25">
      <c r="C76" s="34">
        <f t="shared" si="0"/>
        <v>0</v>
      </c>
    </row>
    <row r="77" spans="2:3" x14ac:dyDescent="0.25">
      <c r="C77" s="34">
        <f t="shared" si="0"/>
        <v>0</v>
      </c>
    </row>
    <row r="78" spans="2:3" x14ac:dyDescent="0.25">
      <c r="C78" s="34">
        <f t="shared" si="0"/>
        <v>0</v>
      </c>
    </row>
    <row r="79" spans="2:3" x14ac:dyDescent="0.25">
      <c r="C79" s="34">
        <f t="shared" si="0"/>
        <v>0</v>
      </c>
    </row>
    <row r="80" spans="2:3" x14ac:dyDescent="0.25">
      <c r="C80" s="34">
        <f t="shared" si="0"/>
        <v>0</v>
      </c>
    </row>
    <row r="81" spans="3:3" x14ac:dyDescent="0.25">
      <c r="C81" s="34">
        <f t="shared" si="0"/>
        <v>0</v>
      </c>
    </row>
    <row r="82" spans="3:3" x14ac:dyDescent="0.25">
      <c r="C82" s="34">
        <f t="shared" si="0"/>
        <v>0</v>
      </c>
    </row>
    <row r="83" spans="3:3" x14ac:dyDescent="0.25">
      <c r="C83" s="34">
        <f t="shared" si="0"/>
        <v>0</v>
      </c>
    </row>
    <row r="84" spans="3:3" x14ac:dyDescent="0.25">
      <c r="C84" s="34">
        <f t="shared" si="0"/>
        <v>0</v>
      </c>
    </row>
    <row r="85" spans="3:3" x14ac:dyDescent="0.25">
      <c r="C85" s="34">
        <f t="shared" si="0"/>
        <v>0</v>
      </c>
    </row>
    <row r="86" spans="3:3" x14ac:dyDescent="0.25">
      <c r="C86" s="34">
        <f t="shared" si="0"/>
        <v>0</v>
      </c>
    </row>
    <row r="87" spans="3:3" x14ac:dyDescent="0.25">
      <c r="C87" s="34">
        <f t="shared" si="0"/>
        <v>0</v>
      </c>
    </row>
    <row r="88" spans="3:3" x14ac:dyDescent="0.25">
      <c r="C88" s="34">
        <f t="shared" si="0"/>
        <v>0</v>
      </c>
    </row>
    <row r="89" spans="3:3" x14ac:dyDescent="0.25">
      <c r="C89" s="34">
        <f t="shared" si="0"/>
        <v>0</v>
      </c>
    </row>
    <row r="90" spans="3:3" x14ac:dyDescent="0.25">
      <c r="C90" s="34">
        <f t="shared" si="0"/>
        <v>0</v>
      </c>
    </row>
    <row r="91" spans="3:3" x14ac:dyDescent="0.25">
      <c r="C91" s="34">
        <f t="shared" si="0"/>
        <v>0</v>
      </c>
    </row>
    <row r="92" spans="3:3" x14ac:dyDescent="0.25">
      <c r="C92" s="34">
        <f t="shared" si="0"/>
        <v>0</v>
      </c>
    </row>
    <row r="93" spans="3:3" x14ac:dyDescent="0.25">
      <c r="C93" s="34">
        <f t="shared" si="0"/>
        <v>0</v>
      </c>
    </row>
    <row r="94" spans="3:3" x14ac:dyDescent="0.25">
      <c r="C94" s="34">
        <f t="shared" si="0"/>
        <v>0</v>
      </c>
    </row>
    <row r="95" spans="3:3" x14ac:dyDescent="0.25">
      <c r="C95" s="34">
        <f t="shared" si="0"/>
        <v>0</v>
      </c>
    </row>
    <row r="96" spans="3:3" x14ac:dyDescent="0.25">
      <c r="C96" s="34">
        <f t="shared" si="0"/>
        <v>0</v>
      </c>
    </row>
    <row r="97" spans="2:3" x14ac:dyDescent="0.25">
      <c r="C97" s="34">
        <f t="shared" si="0"/>
        <v>0</v>
      </c>
    </row>
    <row r="98" spans="2:3" x14ac:dyDescent="0.25">
      <c r="C98" s="34">
        <f t="shared" si="0"/>
        <v>0</v>
      </c>
    </row>
    <row r="99" spans="2:3" x14ac:dyDescent="0.25">
      <c r="C99" s="34">
        <f t="shared" si="0"/>
        <v>0</v>
      </c>
    </row>
    <row r="100" spans="2:3" x14ac:dyDescent="0.25">
      <c r="C100" s="34">
        <f t="shared" si="0"/>
        <v>0</v>
      </c>
    </row>
    <row r="101" spans="2:3" x14ac:dyDescent="0.25">
      <c r="C101" s="34">
        <f t="shared" si="0"/>
        <v>0</v>
      </c>
    </row>
    <row r="102" spans="2:3" x14ac:dyDescent="0.25">
      <c r="C102" s="34">
        <f t="shared" si="0"/>
        <v>0</v>
      </c>
    </row>
    <row r="103" spans="2:3" x14ac:dyDescent="0.25">
      <c r="C103" s="34">
        <f t="shared" si="0"/>
        <v>0</v>
      </c>
    </row>
    <row r="104" spans="2:3" x14ac:dyDescent="0.25">
      <c r="C104" s="34">
        <f t="shared" si="0"/>
        <v>0</v>
      </c>
    </row>
    <row r="105" spans="2:3" x14ac:dyDescent="0.25">
      <c r="C105" s="34">
        <f t="shared" si="0"/>
        <v>0</v>
      </c>
    </row>
    <row r="106" spans="2:3" x14ac:dyDescent="0.25">
      <c r="C106" s="34">
        <f>IF(CODE(C105)=32,MID(C105,2,400),C105)</f>
        <v>0</v>
      </c>
    </row>
    <row r="107" spans="2:3" x14ac:dyDescent="0.25">
      <c r="B107" s="34" t="s">
        <v>75</v>
      </c>
      <c r="C107" s="41" t="e">
        <f>SEARCH(" ",C106)</f>
        <v>#VALUE!</v>
      </c>
    </row>
    <row r="108" spans="2:3" x14ac:dyDescent="0.25">
      <c r="B108" s="34" t="s">
        <v>76</v>
      </c>
      <c r="C108" s="34" t="e">
        <f>MID(C106,C107-1,1)</f>
        <v>#VALUE!</v>
      </c>
    </row>
    <row r="109" spans="2:3" x14ac:dyDescent="0.25">
      <c r="B109" s="34" t="s">
        <v>77</v>
      </c>
      <c r="C109" s="34" t="e">
        <f>MID(C106,C107-2,2)</f>
        <v>#VALUE!</v>
      </c>
    </row>
    <row r="110" spans="2:3" x14ac:dyDescent="0.25">
      <c r="B110" s="34" t="s">
        <v>78</v>
      </c>
      <c r="C110" s="34" t="e">
        <f>IF(OR(C108="л",C108="т",C108="П",C108="ы"),"ый","")</f>
        <v>#VALUE!</v>
      </c>
    </row>
    <row r="111" spans="2:3" x14ac:dyDescent="0.25">
      <c r="B111" s="34" t="s">
        <v>79</v>
      </c>
      <c r="C111" s="34" t="e">
        <f>IF(OR(C108="е",C108="З"),"ое","")</f>
        <v>#VALUE!</v>
      </c>
    </row>
    <row r="112" spans="2:3" x14ac:dyDescent="0.25">
      <c r="B112" s="34" t="s">
        <v>80</v>
      </c>
      <c r="C112" s="34" t="e">
        <f>IF(OR(C108="я",C109="МАНО"),"ая","")</f>
        <v>#VALUE!</v>
      </c>
    </row>
    <row r="113" spans="2:3" x14ac:dyDescent="0.25">
      <c r="B113" s="34" t="s">
        <v>81</v>
      </c>
      <c r="C113" s="34" t="e">
        <f>IF(AND(C108="о",NOT(C109="НО")),"ое","")</f>
        <v>#VALUE!</v>
      </c>
    </row>
    <row r="117" spans="2:3" x14ac:dyDescent="0.25">
      <c r="B117" s="34" t="s">
        <v>82</v>
      </c>
      <c r="C117" s="36">
        <f>Лист1!C17</f>
        <v>0</v>
      </c>
    </row>
    <row r="118" spans="2:3" x14ac:dyDescent="0.25">
      <c r="B118" s="34" t="s">
        <v>83</v>
      </c>
      <c r="C118" s="34" t="str">
        <f>PROPER(C117)</f>
        <v>0</v>
      </c>
    </row>
    <row r="119" spans="2:3" x14ac:dyDescent="0.25">
      <c r="C119" s="34" t="str">
        <f>IF(CODE(C118)=32,MID(C118,2,100),C118)</f>
        <v>0</v>
      </c>
    </row>
    <row r="120" spans="2:3" x14ac:dyDescent="0.25">
      <c r="C120" s="34" t="str">
        <f>IF(CODE(C119)=32,MID(C119,2,100),C119)</f>
        <v>0</v>
      </c>
    </row>
    <row r="121" spans="2:3" x14ac:dyDescent="0.25">
      <c r="C121" s="34" t="str">
        <f>IF(CODE(C120)=32,MID(C120,2,100),C120)</f>
        <v>0</v>
      </c>
    </row>
    <row r="122" spans="2:3" x14ac:dyDescent="0.25">
      <c r="C122" s="34" t="str">
        <f>IF(CODE(C121)=32,MID(C121,2,100),C121)</f>
        <v>0</v>
      </c>
    </row>
    <row r="123" spans="2:3" x14ac:dyDescent="0.25">
      <c r="C123" s="34" t="str">
        <f t="shared" ref="C123:C151" si="1">IF(CODE(C122)=32,MID(C122,2,100),C122)</f>
        <v>0</v>
      </c>
    </row>
    <row r="124" spans="2:3" x14ac:dyDescent="0.25">
      <c r="C124" s="34" t="str">
        <f t="shared" si="1"/>
        <v>0</v>
      </c>
    </row>
    <row r="125" spans="2:3" x14ac:dyDescent="0.25">
      <c r="C125" s="34" t="str">
        <f t="shared" si="1"/>
        <v>0</v>
      </c>
    </row>
    <row r="126" spans="2:3" x14ac:dyDescent="0.25">
      <c r="C126" s="34" t="str">
        <f t="shared" si="1"/>
        <v>0</v>
      </c>
    </row>
    <row r="127" spans="2:3" x14ac:dyDescent="0.25">
      <c r="C127" s="34" t="str">
        <f t="shared" si="1"/>
        <v>0</v>
      </c>
    </row>
    <row r="128" spans="2:3" x14ac:dyDescent="0.25">
      <c r="C128" s="34" t="str">
        <f t="shared" si="1"/>
        <v>0</v>
      </c>
    </row>
    <row r="129" spans="3:3" x14ac:dyDescent="0.25">
      <c r="C129" s="34" t="str">
        <f t="shared" si="1"/>
        <v>0</v>
      </c>
    </row>
    <row r="130" spans="3:3" x14ac:dyDescent="0.25">
      <c r="C130" s="34" t="str">
        <f t="shared" si="1"/>
        <v>0</v>
      </c>
    </row>
    <row r="131" spans="3:3" x14ac:dyDescent="0.25">
      <c r="C131" s="34" t="str">
        <f t="shared" si="1"/>
        <v>0</v>
      </c>
    </row>
    <row r="132" spans="3:3" x14ac:dyDescent="0.25">
      <c r="C132" s="34" t="str">
        <f t="shared" si="1"/>
        <v>0</v>
      </c>
    </row>
    <row r="133" spans="3:3" x14ac:dyDescent="0.25">
      <c r="C133" s="34" t="str">
        <f t="shared" si="1"/>
        <v>0</v>
      </c>
    </row>
    <row r="134" spans="3:3" x14ac:dyDescent="0.25">
      <c r="C134" s="34" t="str">
        <f t="shared" si="1"/>
        <v>0</v>
      </c>
    </row>
    <row r="135" spans="3:3" x14ac:dyDescent="0.25">
      <c r="C135" s="34" t="str">
        <f t="shared" si="1"/>
        <v>0</v>
      </c>
    </row>
    <row r="136" spans="3:3" x14ac:dyDescent="0.25">
      <c r="C136" s="34" t="str">
        <f t="shared" si="1"/>
        <v>0</v>
      </c>
    </row>
    <row r="137" spans="3:3" x14ac:dyDescent="0.25">
      <c r="C137" s="34" t="str">
        <f t="shared" si="1"/>
        <v>0</v>
      </c>
    </row>
    <row r="138" spans="3:3" x14ac:dyDescent="0.25">
      <c r="C138" s="34" t="str">
        <f t="shared" si="1"/>
        <v>0</v>
      </c>
    </row>
    <row r="139" spans="3:3" x14ac:dyDescent="0.25">
      <c r="C139" s="34" t="str">
        <f t="shared" si="1"/>
        <v>0</v>
      </c>
    </row>
    <row r="140" spans="3:3" x14ac:dyDescent="0.25">
      <c r="C140" s="34" t="str">
        <f t="shared" si="1"/>
        <v>0</v>
      </c>
    </row>
    <row r="141" spans="3:3" x14ac:dyDescent="0.25">
      <c r="C141" s="34" t="str">
        <f t="shared" si="1"/>
        <v>0</v>
      </c>
    </row>
    <row r="142" spans="3:3" x14ac:dyDescent="0.25">
      <c r="C142" s="34" t="str">
        <f t="shared" si="1"/>
        <v>0</v>
      </c>
    </row>
    <row r="143" spans="3:3" x14ac:dyDescent="0.25">
      <c r="C143" s="34" t="str">
        <f t="shared" si="1"/>
        <v>0</v>
      </c>
    </row>
    <row r="144" spans="3:3" x14ac:dyDescent="0.25">
      <c r="C144" s="34" t="str">
        <f t="shared" si="1"/>
        <v>0</v>
      </c>
    </row>
    <row r="145" spans="2:3" x14ac:dyDescent="0.25">
      <c r="C145" s="34" t="str">
        <f t="shared" si="1"/>
        <v>0</v>
      </c>
    </row>
    <row r="146" spans="2:3" x14ac:dyDescent="0.25">
      <c r="C146" s="34" t="str">
        <f t="shared" si="1"/>
        <v>0</v>
      </c>
    </row>
    <row r="147" spans="2:3" x14ac:dyDescent="0.25">
      <c r="C147" s="34" t="str">
        <f t="shared" si="1"/>
        <v>0</v>
      </c>
    </row>
    <row r="148" spans="2:3" x14ac:dyDescent="0.25">
      <c r="C148" s="34" t="str">
        <f t="shared" si="1"/>
        <v>0</v>
      </c>
    </row>
    <row r="149" spans="2:3" x14ac:dyDescent="0.25">
      <c r="C149" s="34" t="str">
        <f t="shared" si="1"/>
        <v>0</v>
      </c>
    </row>
    <row r="150" spans="2:3" x14ac:dyDescent="0.25">
      <c r="C150" s="34" t="str">
        <f t="shared" si="1"/>
        <v>0</v>
      </c>
    </row>
    <row r="151" spans="2:3" x14ac:dyDescent="0.25">
      <c r="C151" s="34" t="str">
        <f t="shared" si="1"/>
        <v>0</v>
      </c>
    </row>
    <row r="152" spans="2:3" x14ac:dyDescent="0.25">
      <c r="B152" s="34" t="s">
        <v>84</v>
      </c>
      <c r="C152" s="34" t="str">
        <f>IF(CODE(C151)=32,MID(C151,2,100),C151)</f>
        <v>0</v>
      </c>
    </row>
    <row r="153" spans="2:3" x14ac:dyDescent="0.25">
      <c r="B153" s="34" t="e">
        <f>SEARCH(" ",C152)</f>
        <v>#VALUE!</v>
      </c>
      <c r="C153" s="34" t="s">
        <v>85</v>
      </c>
    </row>
    <row r="155" spans="2:3" x14ac:dyDescent="0.25">
      <c r="B155" s="34" t="e">
        <f>LEFT(C152,B153-1)</f>
        <v>#VALUE!</v>
      </c>
      <c r="C155" s="34" t="s">
        <v>86</v>
      </c>
    </row>
    <row r="156" spans="2:3" x14ac:dyDescent="0.25">
      <c r="B156" s="34" t="e">
        <f>MID(C152,B153+1,40)</f>
        <v>#VALUE!</v>
      </c>
      <c r="C156" s="34" t="s">
        <v>87</v>
      </c>
    </row>
    <row r="157" spans="2:3" x14ac:dyDescent="0.25">
      <c r="B157" s="34" t="e">
        <f>SEARCH(" ",B156)</f>
        <v>#VALUE!</v>
      </c>
      <c r="C157" s="34" t="s">
        <v>88</v>
      </c>
    </row>
    <row r="158" spans="2:3" x14ac:dyDescent="0.25">
      <c r="B158" s="34" t="e">
        <f>IF(B157=1,MID(B156,2,40),B156)</f>
        <v>#VALUE!</v>
      </c>
    </row>
    <row r="159" spans="2:3" x14ac:dyDescent="0.25">
      <c r="B159" s="34" t="e">
        <f>SEARCH(" ",B158)</f>
        <v>#VALUE!</v>
      </c>
    </row>
    <row r="160" spans="2:3" x14ac:dyDescent="0.25">
      <c r="B160" s="34" t="e">
        <f>IF(B159=1,MID(B158,2,40),B158)</f>
        <v>#VALUE!</v>
      </c>
    </row>
    <row r="161" spans="2:3" x14ac:dyDescent="0.25">
      <c r="B161" s="34" t="e">
        <f>SEARCH(" ",B160)</f>
        <v>#VALUE!</v>
      </c>
    </row>
    <row r="162" spans="2:3" x14ac:dyDescent="0.25">
      <c r="B162" s="34" t="e">
        <f>IF(B161=1,MID(B160,2,40),B160)</f>
        <v>#VALUE!</v>
      </c>
    </row>
    <row r="163" spans="2:3" x14ac:dyDescent="0.25">
      <c r="B163" s="34" t="e">
        <f>SEARCH(" ",B162)</f>
        <v>#VALUE!</v>
      </c>
    </row>
    <row r="164" spans="2:3" x14ac:dyDescent="0.25">
      <c r="B164" s="34" t="e">
        <f>IF(B163=1,MID(B162,2,40),B162)</f>
        <v>#VALUE!</v>
      </c>
    </row>
    <row r="166" spans="2:3" x14ac:dyDescent="0.25">
      <c r="B166" s="34" t="e">
        <f>SEARCH(" ",B164)</f>
        <v>#VALUE!</v>
      </c>
      <c r="C166" s="34" t="s">
        <v>89</v>
      </c>
    </row>
    <row r="167" spans="2:3" x14ac:dyDescent="0.25">
      <c r="B167" s="34" t="e">
        <f>REPLACE(B164,2,30,".")</f>
        <v>#VALUE!</v>
      </c>
      <c r="C167" s="34" t="s">
        <v>90</v>
      </c>
    </row>
    <row r="170" spans="2:3" x14ac:dyDescent="0.25">
      <c r="B170" s="34" t="e">
        <f>MID(B162,B166+1,40)</f>
        <v>#VALUE!</v>
      </c>
      <c r="C170" s="34" t="s">
        <v>91</v>
      </c>
    </row>
    <row r="171" spans="2:3" x14ac:dyDescent="0.25">
      <c r="B171" s="34" t="e">
        <f>CODE(B170)</f>
        <v>#VALUE!</v>
      </c>
      <c r="C171" s="34" t="s">
        <v>92</v>
      </c>
    </row>
    <row r="172" spans="2:3" x14ac:dyDescent="0.25">
      <c r="B172" s="34" t="e">
        <f>IF(B171=32,MID(B170,2,40),B170)</f>
        <v>#VALUE!</v>
      </c>
    </row>
    <row r="173" spans="2:3" x14ac:dyDescent="0.25">
      <c r="B173" s="34" t="e">
        <f>CODE(B172)</f>
        <v>#VALUE!</v>
      </c>
      <c r="C173" s="34" t="s">
        <v>93</v>
      </c>
    </row>
    <row r="174" spans="2:3" x14ac:dyDescent="0.25">
      <c r="B174" s="34" t="e">
        <f>IF(B173=32,MID(B172,2,40),B172)</f>
        <v>#VALUE!</v>
      </c>
    </row>
    <row r="175" spans="2:3" x14ac:dyDescent="0.25">
      <c r="B175" s="34" t="e">
        <f>CODE(B174)</f>
        <v>#VALUE!</v>
      </c>
    </row>
    <row r="176" spans="2:3" x14ac:dyDescent="0.25">
      <c r="B176" s="34" t="e">
        <f>IF(B175=32,MID(B174,2,40),B174)</f>
        <v>#VALUE!</v>
      </c>
    </row>
    <row r="177" spans="2:3" x14ac:dyDescent="0.25">
      <c r="B177" s="34" t="e">
        <f>CODE(B176)</f>
        <v>#VALUE!</v>
      </c>
    </row>
    <row r="178" spans="2:3" x14ac:dyDescent="0.25">
      <c r="B178" s="34" t="e">
        <f>IF(B177=32,MID(B176,2,40),B176)</f>
        <v>#VALUE!</v>
      </c>
    </row>
    <row r="179" spans="2:3" x14ac:dyDescent="0.25">
      <c r="B179" s="34" t="e">
        <f>CODE(B178)</f>
        <v>#VALUE!</v>
      </c>
    </row>
    <row r="180" spans="2:3" x14ac:dyDescent="0.25">
      <c r="B180" s="34" t="e">
        <f>IF(B179=32,MID(B178,2,40),B178)</f>
        <v>#VALUE!</v>
      </c>
    </row>
    <row r="184" spans="2:3" x14ac:dyDescent="0.25">
      <c r="B184" s="34" t="e">
        <f>REPLACE(B180,2,30,".")</f>
        <v>#VALUE!</v>
      </c>
    </row>
    <row r="186" spans="2:3" x14ac:dyDescent="0.25">
      <c r="C186" s="34" t="s">
        <v>94</v>
      </c>
    </row>
    <row r="187" spans="2:3" x14ac:dyDescent="0.25">
      <c r="B187" s="34" t="e">
        <f>RIGHT(B180,1)</f>
        <v>#VALUE!</v>
      </c>
    </row>
    <row r="188" spans="2:3" x14ac:dyDescent="0.25">
      <c r="B188" s="41" t="e">
        <f>CODE(B187)</f>
        <v>#VALUE!</v>
      </c>
    </row>
    <row r="189" spans="2:3" x14ac:dyDescent="0.25">
      <c r="B189" s="34" t="e">
        <f>IF(B188=251,"ей","его")</f>
        <v>#VALUE!</v>
      </c>
    </row>
    <row r="195" spans="2:3" x14ac:dyDescent="0.25">
      <c r="B195" s="34" t="str">
        <f>CONCATENATE(C208,C209,C210,C211,C220,C221,C222)</f>
        <v/>
      </c>
      <c r="C195" s="34" t="s">
        <v>95</v>
      </c>
    </row>
    <row r="196" spans="2:3" x14ac:dyDescent="0.25">
      <c r="B196" s="34" t="s">
        <v>96</v>
      </c>
      <c r="C196" s="36">
        <f>Лист1!C63</f>
        <v>0</v>
      </c>
    </row>
    <row r="197" spans="2:3" x14ac:dyDescent="0.25">
      <c r="C197" s="42" t="str">
        <f>TRIM(C196)</f>
        <v>0</v>
      </c>
    </row>
    <row r="198" spans="2:3" x14ac:dyDescent="0.25">
      <c r="C198" s="42" t="str">
        <f t="shared" ref="C198:C205" si="2">IF(CODE(C197)=32,MID(C197,2,50),C197)</f>
        <v>0</v>
      </c>
    </row>
    <row r="199" spans="2:3" x14ac:dyDescent="0.25">
      <c r="C199" s="42" t="str">
        <f t="shared" si="2"/>
        <v>0</v>
      </c>
    </row>
    <row r="200" spans="2:3" x14ac:dyDescent="0.25">
      <c r="C200" s="42" t="str">
        <f t="shared" si="2"/>
        <v>0</v>
      </c>
    </row>
    <row r="201" spans="2:3" x14ac:dyDescent="0.25">
      <c r="C201" s="42" t="str">
        <f t="shared" si="2"/>
        <v>0</v>
      </c>
    </row>
    <row r="202" spans="2:3" x14ac:dyDescent="0.25">
      <c r="C202" s="42" t="str">
        <f t="shared" si="2"/>
        <v>0</v>
      </c>
    </row>
    <row r="203" spans="2:3" x14ac:dyDescent="0.25">
      <c r="C203" s="42" t="str">
        <f t="shared" si="2"/>
        <v>0</v>
      </c>
    </row>
    <row r="204" spans="2:3" x14ac:dyDescent="0.25">
      <c r="C204" s="42" t="str">
        <f t="shared" si="2"/>
        <v>0</v>
      </c>
    </row>
    <row r="205" spans="2:3" x14ac:dyDescent="0.25">
      <c r="C205" s="42" t="str">
        <f t="shared" si="2"/>
        <v>0</v>
      </c>
    </row>
    <row r="206" spans="2:3" x14ac:dyDescent="0.25">
      <c r="C206" s="34" t="str">
        <f>LOWER(C205)</f>
        <v>0</v>
      </c>
    </row>
    <row r="207" spans="2:3" x14ac:dyDescent="0.25">
      <c r="B207" s="34" t="s">
        <v>97</v>
      </c>
      <c r="C207" s="42" t="str">
        <f>LOWER(C206)</f>
        <v>0</v>
      </c>
    </row>
    <row r="208" spans="2:3" x14ac:dyDescent="0.25">
      <c r="C208" s="42" t="str">
        <f>IF(NOT(C207="0"),C207,"")</f>
        <v/>
      </c>
    </row>
    <row r="209" spans="2:3" x14ac:dyDescent="0.25">
      <c r="B209" s="34" t="s">
        <v>98</v>
      </c>
      <c r="C209" s="34" t="str">
        <f>IF(OR(C208="одно",C208="одна",C208="одного"),"один","")</f>
        <v/>
      </c>
    </row>
    <row r="210" spans="2:3" x14ac:dyDescent="0.25">
      <c r="B210" s="34" t="s">
        <v>99</v>
      </c>
      <c r="C210" s="34" t="str">
        <f>IF(OR(C208="двух",C208="двоих"),"два","")</f>
        <v/>
      </c>
    </row>
    <row r="211" spans="2:3" x14ac:dyDescent="0.25">
      <c r="B211" s="34" t="s">
        <v>100</v>
      </c>
      <c r="C211" s="34" t="str">
        <f>IF(OR(C208="трех",C208="троих"),"три","")</f>
        <v/>
      </c>
    </row>
    <row r="212" spans="2:3" x14ac:dyDescent="0.25">
      <c r="B212" s="34" t="s">
        <v>101</v>
      </c>
      <c r="C212" s="36">
        <f>Лист1!C94</f>
        <v>0</v>
      </c>
    </row>
    <row r="213" spans="2:3" x14ac:dyDescent="0.25">
      <c r="B213" s="34" t="s">
        <v>102</v>
      </c>
      <c r="C213" s="38">
        <f>Лист1!C99</f>
        <v>0</v>
      </c>
    </row>
    <row r="214" spans="2:3" x14ac:dyDescent="0.25">
      <c r="B214" s="34" t="s">
        <v>103</v>
      </c>
      <c r="C214" s="42" t="str">
        <f>LOWER(C213)</f>
        <v>0</v>
      </c>
    </row>
    <row r="215" spans="2:3" x14ac:dyDescent="0.25">
      <c r="B215" s="34" t="s">
        <v>104</v>
      </c>
      <c r="C215" s="38">
        <f>Лист1!C104</f>
        <v>0</v>
      </c>
    </row>
    <row r="216" spans="2:3" x14ac:dyDescent="0.25">
      <c r="B216" s="34" t="s">
        <v>105</v>
      </c>
      <c r="C216" s="42" t="str">
        <f>LOWER(C215)</f>
        <v>0</v>
      </c>
    </row>
    <row r="217" spans="2:3" x14ac:dyDescent="0.25">
      <c r="C217" s="42"/>
    </row>
    <row r="218" spans="2:3" x14ac:dyDescent="0.25">
      <c r="C218" s="42"/>
    </row>
    <row r="219" spans="2:3" x14ac:dyDescent="0.25">
      <c r="C219" s="42"/>
    </row>
    <row r="220" spans="2:3" x14ac:dyDescent="0.25">
      <c r="B220" s="34" t="s">
        <v>106</v>
      </c>
      <c r="C220" s="42" t="str">
        <f>IF(AND(NOT(T(C212)=""),C206="0", C214="0"),1,"")</f>
        <v/>
      </c>
    </row>
    <row r="221" spans="2:3" x14ac:dyDescent="0.25">
      <c r="B221" s="34" t="s">
        <v>107</v>
      </c>
      <c r="C221" s="42" t="str">
        <f>IF(AND(NOT((C212)=""),C206="0", NOT(C214="0"),C216="0"),2,"")</f>
        <v/>
      </c>
    </row>
    <row r="222" spans="2:3" x14ac:dyDescent="0.25">
      <c r="B222" s="34" t="s">
        <v>108</v>
      </c>
      <c r="C222" s="42" t="str">
        <f>IF(AND(NOT(T(C212)=""),C206="0", NOT((C214)="0"), NOT((C216)="0")),3,"")</f>
        <v/>
      </c>
    </row>
    <row r="225" spans="2:3" x14ac:dyDescent="0.25">
      <c r="B225" s="34" t="s">
        <v>176</v>
      </c>
      <c r="C225" s="34" t="str">
        <f>IF(OR(C206="2",C206="3",C206="4",C206="два",C206="три",C206="четыре"),"а","")</f>
        <v/>
      </c>
    </row>
    <row r="226" spans="2:3" x14ac:dyDescent="0.25">
      <c r="B226" s="34" t="s">
        <v>175</v>
      </c>
      <c r="C226" s="34" t="str">
        <f>IF(OR(C206="5",C206="пять"),"ов","")</f>
        <v/>
      </c>
    </row>
    <row r="231" spans="2:3" x14ac:dyDescent="0.25">
      <c r="C231" s="34" t="s">
        <v>109</v>
      </c>
    </row>
    <row r="232" spans="2:3" x14ac:dyDescent="0.25">
      <c r="B232" s="34" t="s">
        <v>110</v>
      </c>
      <c r="C232" s="36" t="str">
        <f>Лист1!C20</f>
        <v xml:space="preserve">   Главного врача \ Директора \ Начальника \ Руководителя \ и.о. .....</v>
      </c>
    </row>
    <row r="233" spans="2:3" x14ac:dyDescent="0.25">
      <c r="C233" s="34" t="str">
        <f>TRIM(C232)</f>
        <v>Главного врача \ Директора \ Начальника \ Руководителя \ и.о. .....</v>
      </c>
    </row>
    <row r="234" spans="2:3" x14ac:dyDescent="0.25">
      <c r="C234" s="34" t="str">
        <f>IF(CODE(C233)=32,MID(C233,2,110),C233)</f>
        <v>Главного врача \ Директора \ Начальника \ Руководителя \ и.о. .....</v>
      </c>
    </row>
    <row r="235" spans="2:3" x14ac:dyDescent="0.25">
      <c r="C235" s="34" t="str">
        <f>IF(CODE(C234)=32,MID(C234,2,100),C234)</f>
        <v>Главного врача \ Директора \ Начальника \ Руководителя \ и.о. .....</v>
      </c>
    </row>
    <row r="236" spans="2:3" x14ac:dyDescent="0.25">
      <c r="C236" s="34" t="str">
        <f t="shared" ref="C236:C251" si="3">IF(CODE(C235)=32,MID(C235,2,150),C235)</f>
        <v>Главного врача \ Директора \ Начальника \ Руководителя \ и.о. .....</v>
      </c>
    </row>
    <row r="237" spans="2:3" x14ac:dyDescent="0.25">
      <c r="C237" s="34" t="str">
        <f t="shared" si="3"/>
        <v>Главного врача \ Директора \ Начальника \ Руководителя \ и.о. .....</v>
      </c>
    </row>
    <row r="238" spans="2:3" x14ac:dyDescent="0.25">
      <c r="C238" s="34" t="str">
        <f t="shared" si="3"/>
        <v>Главного врача \ Директора \ Начальника \ Руководителя \ и.о. .....</v>
      </c>
    </row>
    <row r="239" spans="2:3" x14ac:dyDescent="0.25">
      <c r="C239" s="34" t="str">
        <f t="shared" si="3"/>
        <v>Главного врача \ Директора \ Начальника \ Руководителя \ и.о. .....</v>
      </c>
    </row>
    <row r="240" spans="2:3" x14ac:dyDescent="0.25">
      <c r="C240" s="34" t="str">
        <f t="shared" si="3"/>
        <v>Главного врача \ Директора \ Начальника \ Руководителя \ и.о. .....</v>
      </c>
    </row>
    <row r="241" spans="2:3" x14ac:dyDescent="0.25">
      <c r="C241" s="34" t="str">
        <f t="shared" si="3"/>
        <v>Главного врача \ Директора \ Начальника \ Руководителя \ и.о. .....</v>
      </c>
    </row>
    <row r="242" spans="2:3" x14ac:dyDescent="0.25">
      <c r="C242" s="34" t="str">
        <f t="shared" si="3"/>
        <v>Главного врача \ Директора \ Начальника \ Руководителя \ и.о. .....</v>
      </c>
    </row>
    <row r="243" spans="2:3" x14ac:dyDescent="0.25">
      <c r="C243" s="34" t="str">
        <f t="shared" si="3"/>
        <v>Главного врача \ Директора \ Начальника \ Руководителя \ и.о. .....</v>
      </c>
    </row>
    <row r="244" spans="2:3" x14ac:dyDescent="0.25">
      <c r="C244" s="34" t="str">
        <f t="shared" si="3"/>
        <v>Главного врача \ Директора \ Начальника \ Руководителя \ и.о. .....</v>
      </c>
    </row>
    <row r="245" spans="2:3" x14ac:dyDescent="0.25">
      <c r="C245" s="34" t="str">
        <f t="shared" si="3"/>
        <v>Главного врача \ Директора \ Начальника \ Руководителя \ и.о. .....</v>
      </c>
    </row>
    <row r="246" spans="2:3" x14ac:dyDescent="0.25">
      <c r="C246" s="34" t="str">
        <f t="shared" si="3"/>
        <v>Главного врача \ Директора \ Начальника \ Руководителя \ и.о. .....</v>
      </c>
    </row>
    <row r="247" spans="2:3" x14ac:dyDescent="0.25">
      <c r="C247" s="34" t="str">
        <f t="shared" si="3"/>
        <v>Главного врача \ Директора \ Начальника \ Руководителя \ и.о. .....</v>
      </c>
    </row>
    <row r="248" spans="2:3" x14ac:dyDescent="0.25">
      <c r="C248" s="34" t="str">
        <f t="shared" si="3"/>
        <v>Главного врача \ Директора \ Начальника \ Руководителя \ и.о. .....</v>
      </c>
    </row>
    <row r="249" spans="2:3" x14ac:dyDescent="0.25">
      <c r="C249" s="34" t="str">
        <f t="shared" si="3"/>
        <v>Главного врача \ Директора \ Начальника \ Руководителя \ и.о. .....</v>
      </c>
    </row>
    <row r="250" spans="2:3" x14ac:dyDescent="0.25">
      <c r="C250" s="34" t="str">
        <f t="shared" si="3"/>
        <v>Главного врача \ Директора \ Начальника \ Руководителя \ и.о. .....</v>
      </c>
    </row>
    <row r="251" spans="2:3" x14ac:dyDescent="0.25">
      <c r="C251" s="34" t="str">
        <f t="shared" si="3"/>
        <v>Главного врача \ Директора \ Начальника \ Руководителя \ и.о. .....</v>
      </c>
    </row>
    <row r="253" spans="2:3" x14ac:dyDescent="0.25">
      <c r="B253" s="34" t="s">
        <v>111</v>
      </c>
      <c r="C253" s="34" t="str">
        <f>LEFT(C251)</f>
        <v>Г</v>
      </c>
    </row>
    <row r="254" spans="2:3" x14ac:dyDescent="0.25">
      <c r="B254" s="34" t="s">
        <v>112</v>
      </c>
      <c r="C254" s="34" t="str">
        <f>PROPER(C253)</f>
        <v>Г</v>
      </c>
    </row>
    <row r="255" spans="2:3" x14ac:dyDescent="0.25">
      <c r="B255" s="34" t="s">
        <v>113</v>
      </c>
      <c r="C255" s="34" t="str">
        <f>MID(C251,2,50)</f>
        <v>лавного врача \ Директора \ Начальника \ Руководит</v>
      </c>
    </row>
    <row r="256" spans="2:3" x14ac:dyDescent="0.25">
      <c r="B256" s="34" t="s">
        <v>114</v>
      </c>
      <c r="C256" s="34" t="str">
        <f>LOWER(C255)</f>
        <v>лавного врача \ директора \ начальника \ руководит</v>
      </c>
    </row>
    <row r="257" spans="2:3" x14ac:dyDescent="0.25">
      <c r="B257" s="34" t="s">
        <v>115</v>
      </c>
      <c r="C257" s="34" t="str">
        <f>CONCATENATE(C254,C256)</f>
        <v>Главного врача \ директора \ начальника \ руководит</v>
      </c>
    </row>
    <row r="258" spans="2:3" x14ac:dyDescent="0.25">
      <c r="C258" s="42"/>
    </row>
    <row r="260" spans="2:3" x14ac:dyDescent="0.25">
      <c r="B260" s="34" t="str">
        <f>CONCATENATE(C261,C264,C267,C272,C274,C273,C283)</f>
        <v>Главный врач</v>
      </c>
      <c r="C260" s="34" t="s">
        <v>116</v>
      </c>
    </row>
    <row r="261" spans="2:3" x14ac:dyDescent="0.25">
      <c r="B261" s="34" t="s">
        <v>117</v>
      </c>
      <c r="C261" s="34" t="str">
        <f>IF(CODE(C257)=200,C257,"")</f>
        <v/>
      </c>
    </row>
    <row r="264" spans="2:3" x14ac:dyDescent="0.25">
      <c r="B264" s="34" t="s">
        <v>118</v>
      </c>
      <c r="C264" s="34" t="str">
        <f>IF(CODE(C257)=196,"Директор","")</f>
        <v/>
      </c>
    </row>
    <row r="267" spans="2:3" x14ac:dyDescent="0.25">
      <c r="B267" s="34" t="s">
        <v>119</v>
      </c>
      <c r="C267" s="34" t="str">
        <f>IF(CODE(C257)=205,"Начальник","")</f>
        <v/>
      </c>
    </row>
    <row r="270" spans="2:3" x14ac:dyDescent="0.25">
      <c r="B270" s="34" t="s">
        <v>120</v>
      </c>
      <c r="C270" s="44" t="str">
        <f>IF(CODE(C257)=195,C257,"ъъъъъъъъъъъъъ")</f>
        <v>Главного врача \ директора \ начальника \ руководит</v>
      </c>
    </row>
    <row r="271" spans="2:3" x14ac:dyDescent="0.25">
      <c r="B271" s="34" t="s">
        <v>121</v>
      </c>
      <c r="C271" s="34" t="str">
        <f>MID(C270,2,50)</f>
        <v>лавного врача \ директора \ начальника \ руководит</v>
      </c>
    </row>
    <row r="272" spans="2:3" x14ac:dyDescent="0.25">
      <c r="B272" s="34" t="s">
        <v>122</v>
      </c>
      <c r="C272" s="34" t="str">
        <f>IF(CODE(C271)=235,"Главный врач","")</f>
        <v>Главный врач</v>
      </c>
    </row>
    <row r="273" spans="2:3" x14ac:dyDescent="0.25">
      <c r="B273" s="34" t="s">
        <v>123</v>
      </c>
      <c r="C273" s="34" t="str">
        <f>IF(CODE(C271)=229,"Генеральный директор","")</f>
        <v/>
      </c>
    </row>
    <row r="274" spans="2:3" x14ac:dyDescent="0.25">
      <c r="B274" s="34" t="s">
        <v>124</v>
      </c>
      <c r="C274" s="34" t="str">
        <f>IF(CODE(C257)=208,"Ректор","")</f>
        <v/>
      </c>
    </row>
    <row r="276" spans="2:3" x14ac:dyDescent="0.25">
      <c r="B276" s="34" t="s">
        <v>125</v>
      </c>
      <c r="C276" s="34" t="str">
        <f>IF(CODE(C257)=207,C257,"ъъъъъъъъъъъъъ ")</f>
        <v xml:space="preserve">ъъъъъъъъъъъъъ </v>
      </c>
    </row>
    <row r="277" spans="2:3" x14ac:dyDescent="0.25">
      <c r="B277" s="34" t="s">
        <v>75</v>
      </c>
      <c r="C277" s="41">
        <f>SEARCH(" ",C276)</f>
        <v>14</v>
      </c>
    </row>
    <row r="278" spans="2:3" x14ac:dyDescent="0.25">
      <c r="B278" s="34" t="s">
        <v>126</v>
      </c>
      <c r="C278" s="34" t="str">
        <f>LEFT(C276,C277-1)</f>
        <v>ъъъъъъъъъъъъъ</v>
      </c>
    </row>
    <row r="279" spans="2:3" x14ac:dyDescent="0.25">
      <c r="B279" s="34" t="s">
        <v>127</v>
      </c>
      <c r="C279" s="34" t="str">
        <f>MID(C276,C277+1,300)</f>
        <v/>
      </c>
    </row>
    <row r="280" spans="2:3" x14ac:dyDescent="0.25">
      <c r="B280" s="34" t="s">
        <v>128</v>
      </c>
      <c r="C280" s="34" t="str">
        <f>MID(C278,4,1)</f>
        <v>ъ</v>
      </c>
    </row>
    <row r="281" spans="2:3" x14ac:dyDescent="0.25">
      <c r="B281" s="34" t="s">
        <v>129</v>
      </c>
      <c r="C281" s="34" t="str">
        <f>IF(C280="д","Председатель ","")</f>
        <v/>
      </c>
    </row>
    <row r="282" spans="2:3" x14ac:dyDescent="0.25">
      <c r="B282" s="34" t="s">
        <v>130</v>
      </c>
      <c r="C282" s="34" t="str">
        <f>IF(C280="з","Президент","")</f>
        <v/>
      </c>
    </row>
    <row r="283" spans="2:3" x14ac:dyDescent="0.25">
      <c r="B283" s="34" t="s">
        <v>131</v>
      </c>
      <c r="C283" s="34" t="str">
        <f>CONCATENATE(C281,C279)</f>
        <v/>
      </c>
    </row>
    <row r="285" spans="2:3" x14ac:dyDescent="0.25">
      <c r="B285" s="34" t="e">
        <f>CONCATENATE(C303,C304,C308,C315,C317,C318,C314,C329,C331,C332,C333,C334,C335,C338,C341,C344,C347,C348)</f>
        <v>#VALUE!</v>
      </c>
      <c r="C285" s="34" t="s">
        <v>132</v>
      </c>
    </row>
    <row r="286" spans="2:3" x14ac:dyDescent="0.25">
      <c r="C286" s="34" t="s">
        <v>133</v>
      </c>
    </row>
    <row r="287" spans="2:3" x14ac:dyDescent="0.25">
      <c r="B287" s="34" t="s">
        <v>134</v>
      </c>
      <c r="C287" s="34" t="e">
        <f>RIGHT(B155)</f>
        <v>#VALUE!</v>
      </c>
    </row>
    <row r="288" spans="2:3" x14ac:dyDescent="0.25">
      <c r="B288" s="34" t="s">
        <v>135</v>
      </c>
      <c r="C288" s="34" t="e">
        <f>RIGHT(B155,2)</f>
        <v>#VALUE!</v>
      </c>
    </row>
    <row r="289" spans="2:3" x14ac:dyDescent="0.25">
      <c r="B289" s="34" t="s">
        <v>136</v>
      </c>
      <c r="C289" s="34" t="e">
        <f>RIGHT(B155,3)</f>
        <v>#VALUE!</v>
      </c>
    </row>
    <row r="290" spans="2:3" x14ac:dyDescent="0.25">
      <c r="B290" s="34" t="s">
        <v>137</v>
      </c>
      <c r="C290" s="34" t="e">
        <f>RIGHT(B155,4)</f>
        <v>#VALUE!</v>
      </c>
    </row>
    <row r="291" spans="2:3" x14ac:dyDescent="0.25">
      <c r="B291" s="34" t="s">
        <v>138</v>
      </c>
      <c r="C291" s="34" t="e">
        <f>RIGHT(B155,5)</f>
        <v>#VALUE!</v>
      </c>
    </row>
    <row r="292" spans="2:3" x14ac:dyDescent="0.25">
      <c r="B292" s="34" t="s">
        <v>139</v>
      </c>
      <c r="C292" s="34" t="e">
        <f>RIGHT(B155,6)</f>
        <v>#VALUE!</v>
      </c>
    </row>
    <row r="296" spans="2:3" x14ac:dyDescent="0.25">
      <c r="B296" s="34" t="s">
        <v>140</v>
      </c>
      <c r="C296" s="42" t="e">
        <f>LEN(B155)</f>
        <v>#VALUE!</v>
      </c>
    </row>
    <row r="297" spans="2:3" x14ac:dyDescent="0.25">
      <c r="B297" s="34" t="s">
        <v>141</v>
      </c>
      <c r="C297" s="34" t="e">
        <f>LEFT(B155,C296-1)</f>
        <v>#VALUE!</v>
      </c>
    </row>
    <row r="298" spans="2:3" x14ac:dyDescent="0.25">
      <c r="B298" s="34" t="s">
        <v>142</v>
      </c>
      <c r="C298" s="34" t="e">
        <f>LEFT(B155,C296-2)</f>
        <v>#VALUE!</v>
      </c>
    </row>
    <row r="299" spans="2:3" x14ac:dyDescent="0.25">
      <c r="B299" s="34" t="s">
        <v>143</v>
      </c>
      <c r="C299" s="34" t="e">
        <f>LEFT(B155,C296-3)</f>
        <v>#VALUE!</v>
      </c>
    </row>
    <row r="302" spans="2:3" x14ac:dyDescent="0.25">
      <c r="B302" s="34" t="s">
        <v>144</v>
      </c>
    </row>
    <row r="303" spans="2:3" x14ac:dyDescent="0.25">
      <c r="B303" s="34" t="s">
        <v>145</v>
      </c>
      <c r="C303" s="34" t="e">
        <f>IF(AND(CODE(C287)=224,CODE(C288)=246,CODE(C289)=232),B155,"")</f>
        <v>#VALUE!</v>
      </c>
    </row>
    <row r="304" spans="2:3" x14ac:dyDescent="0.25">
      <c r="B304" s="34" t="s">
        <v>146</v>
      </c>
      <c r="C304" s="34" t="e">
        <f>IF(AND(CODE(C287)=224,CODE(C288)=242,OR(CODE(C289)=232,CODE(C289)=248,CODE(C289)=254)),B155,"")</f>
        <v>#VALUE!</v>
      </c>
    </row>
    <row r="307" spans="2:3" x14ac:dyDescent="0.25">
      <c r="B307" s="34" t="s">
        <v>147</v>
      </c>
    </row>
    <row r="308" spans="2:3" x14ac:dyDescent="0.25">
      <c r="B308" s="34" t="s">
        <v>148</v>
      </c>
      <c r="C308" s="34" t="e">
        <f>IF(OR(C291="сойты",C290="едлы",C290="оглы",C289="йда",C289="луа",C289="лиа",C289="нко",C289="йдо",C289="дзе",C288="ай",C288="ей",C288="ло",C287="б",C287="з",C287="у",C287="к",C287="н",C287="х",C287="ц",C287="р",C287="г",C287="с",C287="ч",C287="ь",C287="ю",C287="э",C287="е",C289="дзя",C287="",C289="вда"),B155,"")</f>
        <v>#VALUE!</v>
      </c>
    </row>
    <row r="312" spans="2:3" x14ac:dyDescent="0.25">
      <c r="C312" s="34" t="s">
        <v>149</v>
      </c>
    </row>
    <row r="314" spans="2:3" x14ac:dyDescent="0.25">
      <c r="C314" s="34" t="e">
        <f>IF(AND(C287="и",NOT(C289="ули"),NOT(C289="зои"),NOT(C289="вни"),NOT(C289="мли"),NOT(C289="леи"),NOT(C289="ойи"),NOT(C289="рии"),NOT(C289="лаи"),NOT(C289="лии")),B155,"")</f>
        <v>#VALUE!</v>
      </c>
    </row>
    <row r="315" spans="2:3" x14ac:dyDescent="0.25">
      <c r="B315" s="34" t="s">
        <v>150</v>
      </c>
      <c r="C315" s="34" t="e">
        <f>IF(C289="вца",REPLACE(C298,C296-1,2,"ец"),"")</f>
        <v>#VALUE!</v>
      </c>
    </row>
    <row r="317" spans="2:3" x14ac:dyDescent="0.25">
      <c r="B317" s="34" t="s">
        <v>151</v>
      </c>
      <c r="C317" s="34" t="e">
        <f>IF(AND(C287="а",NOT(C288="та"),NOT(C289="ица"),NOT(C289="йда"),NOT(C289="вда"),NOT(C289="луа"),NOT(C289="лиа"),NOT(C289="вца")),C297,"")</f>
        <v>#VALUE!</v>
      </c>
    </row>
    <row r="318" spans="2:3" x14ac:dyDescent="0.25">
      <c r="B318" s="34" t="s">
        <v>152</v>
      </c>
      <c r="C318" s="34" t="e">
        <f>IF(AND(NOT(C291="сойты"),NOT(C290="едлы"),NOT(C290="оглы"),C287="ы"),REPLACE(C297,C296,1,"а"),"")</f>
        <v>#VALUE!</v>
      </c>
    </row>
    <row r="320" spans="2:3" x14ac:dyDescent="0.25">
      <c r="B320" s="34" t="s">
        <v>153</v>
      </c>
    </row>
    <row r="321" spans="2:3" x14ac:dyDescent="0.25">
      <c r="B321" s="34" t="s">
        <v>154</v>
      </c>
    </row>
    <row r="328" spans="2:3" x14ac:dyDescent="0.25">
      <c r="B328" s="34" t="s">
        <v>155</v>
      </c>
    </row>
    <row r="329" spans="2:3" x14ac:dyDescent="0.25">
      <c r="B329" s="34" t="s">
        <v>156</v>
      </c>
      <c r="C329" s="34" t="e">
        <f>IF(C288="ая",REPLACE(C297,C296-1,2,"ай"),"")</f>
        <v>#VALUE!</v>
      </c>
    </row>
    <row r="330" spans="2:3" x14ac:dyDescent="0.25">
      <c r="B330" s="34" t="s">
        <v>157</v>
      </c>
      <c r="C330" s="34" t="e">
        <f>IF(C288="эя",REPLACE(C297,C296-1,2,"эй"),"")</f>
        <v>#VALUE!</v>
      </c>
    </row>
    <row r="331" spans="2:3" x14ac:dyDescent="0.25">
      <c r="B331" s="34" t="s">
        <v>158</v>
      </c>
      <c r="C331" s="34" t="e">
        <f>IF(C288="ея",REPLACE(C297,C296-1,2,"ей"),"")</f>
        <v>#VALUE!</v>
      </c>
    </row>
    <row r="332" spans="2:3" x14ac:dyDescent="0.25">
      <c r="B332" s="34" t="s">
        <v>159</v>
      </c>
      <c r="C332" s="34" t="e">
        <f>IF(OR(C290="вого",C290="того",C290="гого",C290="дого"),REPLACE(C299,C296-1,2,"ой"),"")</f>
        <v>#VALUE!</v>
      </c>
    </row>
    <row r="333" spans="2:3" x14ac:dyDescent="0.25">
      <c r="B333" s="34" t="s">
        <v>160</v>
      </c>
      <c r="C333" s="34" t="e">
        <f>IF(C290="ного",REPLACE(C299,C296-1,2,"ый"),"")</f>
        <v>#VALUE!</v>
      </c>
    </row>
    <row r="334" spans="2:3" x14ac:dyDescent="0.25">
      <c r="B334" s="34" t="s">
        <v>161</v>
      </c>
      <c r="C334" s="34" t="e">
        <f>IF(AND(OR(C290="кого",C290="чего"),NOT(C292="ыдкого"),NOT(B155="Крамского")),REPLACE(C299,C296-1,2,"ий"),"")</f>
        <v>#VALUE!</v>
      </c>
    </row>
    <row r="335" spans="2:3" x14ac:dyDescent="0.25">
      <c r="B335" s="34" t="s">
        <v>162</v>
      </c>
      <c r="C335" s="34" t="e">
        <f>IF(OR(C292="ыдкого", B155="Крамского"),REPLACE(C299,C296-1,2,"ой"),"")</f>
        <v>#VALUE!</v>
      </c>
    </row>
    <row r="338" spans="2:3" x14ac:dyDescent="0.25">
      <c r="B338" s="34" t="s">
        <v>163</v>
      </c>
      <c r="C338" s="34" t="e">
        <f>IF(AND(NOT(C290="иной"),OR(C289="гой",C289="той",C289="кой",C289="ной")),REPLACE(C298,C296-1,2,"ая"),"")</f>
        <v>#VALUE!</v>
      </c>
    </row>
    <row r="341" spans="2:3" x14ac:dyDescent="0.25">
      <c r="B341" s="34" t="s">
        <v>164</v>
      </c>
      <c r="C341" s="34" t="e">
        <f>IF(AND(AND(NOT(B155="Лановой"),NOT(B155="Береговой"),NOT(B155="Боровой"),NOT(B155="Броневой"),NOT(B155="Кашевой")),OR(C290="иной",C290="овой",C290="евой",C290="ёвой")),REPLACE(C298,C296-1,1,"а"),"")</f>
        <v>#VALUE!</v>
      </c>
    </row>
    <row r="344" spans="2:3" x14ac:dyDescent="0.25">
      <c r="B344" s="34" t="s">
        <v>165</v>
      </c>
      <c r="C344" s="34" t="e">
        <f>IF(OR(C289="зои",C289="вни",C289="ули",C289="мли",C289="леи",C289="ойи",C289="рии",C289="лаи",C289="лии"),REPLACE(C297,C296,1,"я"),"")</f>
        <v>#VALUE!</v>
      </c>
    </row>
    <row r="347" spans="2:3" x14ac:dyDescent="0.25">
      <c r="B347" s="34" t="s">
        <v>166</v>
      </c>
      <c r="C347" s="34" t="e">
        <f>IF(OR(C289="вня",C289="уля",C289="мля",C289="лея",C289="ойя",C289="рия",C289="лая",C289="лия"),B155,"")</f>
        <v>#VALUE!</v>
      </c>
    </row>
    <row r="348" spans="2:3" x14ac:dyDescent="0.25">
      <c r="C348" s="34" t="e">
        <f>IF(OR(B155="Кошевой",B155="Боровой",B155="Броневой",B155="Береговой",B155="Лановой"),REPLACE(C298,C296-1,2,"ая"),"")</f>
        <v>#VALUE!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</dc:creator>
  <cp:lastModifiedBy>Ko</cp:lastModifiedBy>
  <dcterms:created xsi:type="dcterms:W3CDTF">2006-09-16T00:00:00Z</dcterms:created>
  <dcterms:modified xsi:type="dcterms:W3CDTF">2022-04-04T04:12:48Z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SSessionID">
    <vt:lpwstr>{5F6727EE-E430-4DBB-8C66-233F6AB72836}</vt:lpwstr>
  </property>
  <property fmtid="{D5CDD505-2E9C-101B-9397-08002B2CF9AE}" pid="3" name="TSFileID">
    <vt:lpwstr>{B3FDAA28-98C7-4ABC-BE62-9FC6CBAAF84D}</vt:lpwstr>
  </property>
</Properties>
</file>